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0" yWindow="15" windowWidth="7545" windowHeight="7935"/>
  </bookViews>
  <sheets>
    <sheet name="compra de bienes px restacion d" sheetId="4" r:id="rId1"/>
    <sheet name="medicamentos sp2015" sheetId="5" state="hidden" r:id="rId2"/>
    <sheet name="ALIMENTACION" sheetId="7" r:id="rId3"/>
    <sheet name="ASISTENCIAL" sheetId="13" state="hidden" r:id="rId4"/>
    <sheet name="CONSOLIDADO PRESUPUESTO PLAN DE" sheetId="8" state="hidden" r:id="rId5"/>
    <sheet name="MANTENIMIENTO" sheetId="16" r:id="rId6"/>
    <sheet name="MAntenimiento servicios" sheetId="20" r:id="rId7"/>
    <sheet name="PERSONAL ASISTENCIAL 2016" sheetId="21" r:id="rId8"/>
    <sheet name="Hoja1" sheetId="17" state="hidden" r:id="rId9"/>
    <sheet name="ELEMNTOS Y EQUIPOS" sheetId="12" state="hidden" r:id="rId10"/>
    <sheet name="SERVICIOS ADMINISTRATIVO" sheetId="18" state="hidden" r:id="rId11"/>
    <sheet name="ELEMNTOS Y EQUIPOS (2)" sheetId="19" state="hidden" r:id="rId12"/>
    <sheet name="Hoja2" sheetId="22" r:id="rId13"/>
  </sheets>
  <calcPr calcId="144525"/>
</workbook>
</file>

<file path=xl/calcChain.xml><?xml version="1.0" encoding="utf-8"?>
<calcChain xmlns="http://schemas.openxmlformats.org/spreadsheetml/2006/main">
  <c r="E50" i="21" l="1"/>
  <c r="G56" i="21"/>
  <c r="G53" i="21"/>
  <c r="G54" i="21"/>
  <c r="G55" i="21"/>
  <c r="G52" i="21"/>
  <c r="G58" i="21" s="1"/>
  <c r="G41" i="21"/>
  <c r="G42" i="21"/>
  <c r="G43" i="21"/>
  <c r="G44" i="21"/>
  <c r="G45" i="21"/>
  <c r="G46" i="21"/>
  <c r="G47" i="21"/>
  <c r="G48" i="21"/>
  <c r="G49" i="21"/>
  <c r="G40" i="21"/>
  <c r="G50" i="21" s="1"/>
  <c r="G36" i="21"/>
  <c r="G37" i="21"/>
  <c r="G30" i="21"/>
  <c r="G31" i="21"/>
  <c r="G32" i="21"/>
  <c r="G33" i="21"/>
  <c r="G34" i="21"/>
  <c r="G35" i="21"/>
  <c r="G29" i="21"/>
  <c r="G23" i="21"/>
  <c r="G24" i="21"/>
  <c r="G22" i="21"/>
  <c r="G28" i="21"/>
  <c r="G12" i="21"/>
  <c r="G13" i="21"/>
  <c r="G14" i="21"/>
  <c r="G15" i="21"/>
  <c r="G16" i="21"/>
  <c r="G17" i="21"/>
  <c r="G18" i="21"/>
  <c r="G11" i="21"/>
  <c r="G20" i="21" l="1"/>
  <c r="G38" i="21"/>
  <c r="G26" i="21"/>
  <c r="F313" i="4"/>
  <c r="H313" i="4"/>
  <c r="G60" i="21" l="1"/>
  <c r="J199" i="4"/>
  <c r="E199" i="4"/>
  <c r="G199" i="4" s="1"/>
  <c r="J194" i="4"/>
  <c r="E194" i="4"/>
  <c r="G194" i="4" s="1"/>
  <c r="J189" i="4"/>
  <c r="E189" i="4"/>
  <c r="G189" i="4" s="1"/>
  <c r="J165" i="4"/>
  <c r="E165" i="4"/>
  <c r="G165" i="4" s="1"/>
  <c r="J174" i="4"/>
  <c r="J175" i="4"/>
  <c r="J173" i="4"/>
  <c r="E174" i="4"/>
  <c r="G174" i="4" s="1"/>
  <c r="E175" i="4"/>
  <c r="G175" i="4" s="1"/>
  <c r="E173" i="4"/>
  <c r="G173" i="4" s="1"/>
  <c r="J132" i="4"/>
  <c r="E132" i="4"/>
  <c r="G132" i="4" s="1"/>
  <c r="E61" i="4"/>
  <c r="G61" i="4" s="1"/>
  <c r="K61" i="4" s="1"/>
  <c r="J42" i="4"/>
  <c r="J43" i="4"/>
  <c r="E42" i="4"/>
  <c r="G42" i="4" s="1"/>
  <c r="K42" i="4" s="1"/>
  <c r="J65" i="4"/>
  <c r="J66" i="4"/>
  <c r="J67" i="4"/>
  <c r="J68" i="4"/>
  <c r="J69" i="4"/>
  <c r="J70" i="4"/>
  <c r="J34" i="4"/>
  <c r="J35" i="4"/>
  <c r="J36" i="4"/>
  <c r="J37" i="4"/>
  <c r="J38" i="4"/>
  <c r="J39" i="4"/>
  <c r="J40" i="4"/>
  <c r="J41" i="4"/>
  <c r="J44" i="4"/>
  <c r="J45" i="4"/>
  <c r="J46" i="4"/>
  <c r="J47" i="4"/>
  <c r="J48" i="4"/>
  <c r="J49" i="4"/>
  <c r="J50" i="4"/>
  <c r="J29" i="4"/>
  <c r="J30" i="4"/>
  <c r="J31" i="4"/>
  <c r="J32" i="4"/>
  <c r="J33" i="4"/>
  <c r="K194" i="4" l="1"/>
  <c r="K199" i="4"/>
  <c r="K189" i="4"/>
  <c r="K173" i="4"/>
  <c r="K165" i="4"/>
  <c r="K175" i="4"/>
  <c r="K174" i="4"/>
  <c r="K132" i="4"/>
  <c r="J164" i="4"/>
  <c r="E164" i="4"/>
  <c r="G164" i="4" s="1"/>
  <c r="E169" i="4"/>
  <c r="J168" i="4"/>
  <c r="E168" i="4"/>
  <c r="G168" i="4" s="1"/>
  <c r="J151" i="4"/>
  <c r="E151" i="4"/>
  <c r="G151" i="4" s="1"/>
  <c r="E152" i="4"/>
  <c r="G152" i="4" s="1"/>
  <c r="J20" i="4"/>
  <c r="J97" i="4"/>
  <c r="E97" i="4"/>
  <c r="G97" i="4" s="1"/>
  <c r="K168" i="4" l="1"/>
  <c r="K164" i="4"/>
  <c r="K151" i="4"/>
  <c r="K97" i="4"/>
  <c r="E36" i="4"/>
  <c r="G36" i="4" s="1"/>
  <c r="K36" i="4" s="1"/>
  <c r="E34" i="4"/>
  <c r="G34" i="4" s="1"/>
  <c r="K34" i="4" s="1"/>
  <c r="E65" i="4"/>
  <c r="G65" i="4" s="1"/>
  <c r="K65" i="4" l="1"/>
  <c r="J259" i="4"/>
  <c r="J260" i="4"/>
  <c r="J261" i="4"/>
  <c r="J262" i="4"/>
  <c r="J263" i="4"/>
  <c r="J264" i="4"/>
  <c r="J265" i="4"/>
  <c r="J266" i="4"/>
  <c r="E259" i="4"/>
  <c r="G259" i="4" s="1"/>
  <c r="E260" i="4"/>
  <c r="G260" i="4" s="1"/>
  <c r="E261" i="4"/>
  <c r="G261" i="4" s="1"/>
  <c r="E262" i="4"/>
  <c r="G262" i="4" s="1"/>
  <c r="E263" i="4"/>
  <c r="G263" i="4" s="1"/>
  <c r="E264" i="4"/>
  <c r="G264" i="4" s="1"/>
  <c r="E265" i="4"/>
  <c r="G265" i="4" s="1"/>
  <c r="E266" i="4"/>
  <c r="G266" i="4" s="1"/>
  <c r="J249" i="4"/>
  <c r="J250" i="4"/>
  <c r="J251" i="4"/>
  <c r="J252" i="4"/>
  <c r="J253" i="4"/>
  <c r="J254" i="4"/>
  <c r="J255" i="4"/>
  <c r="J256" i="4"/>
  <c r="J257" i="4"/>
  <c r="J258" i="4"/>
  <c r="E249" i="4"/>
  <c r="G249" i="4" s="1"/>
  <c r="E250" i="4"/>
  <c r="G250" i="4" s="1"/>
  <c r="E251" i="4"/>
  <c r="G251" i="4" s="1"/>
  <c r="E252" i="4"/>
  <c r="G252" i="4" s="1"/>
  <c r="E253" i="4"/>
  <c r="G253" i="4" s="1"/>
  <c r="E254" i="4"/>
  <c r="G254" i="4" s="1"/>
  <c r="E255" i="4"/>
  <c r="G255" i="4" s="1"/>
  <c r="E256" i="4"/>
  <c r="G256" i="4" s="1"/>
  <c r="E257" i="4"/>
  <c r="G257" i="4" s="1"/>
  <c r="E258" i="4"/>
  <c r="G258" i="4" s="1"/>
  <c r="J247" i="4"/>
  <c r="J248" i="4"/>
  <c r="J267" i="4"/>
  <c r="E247" i="4"/>
  <c r="G247" i="4" s="1"/>
  <c r="E248" i="4"/>
  <c r="G248" i="4" s="1"/>
  <c r="E267" i="4"/>
  <c r="G267" i="4" s="1"/>
  <c r="K266" i="4" l="1"/>
  <c r="K264" i="4"/>
  <c r="K262" i="4"/>
  <c r="K260" i="4"/>
  <c r="K265" i="4"/>
  <c r="K263" i="4"/>
  <c r="K261" i="4"/>
  <c r="K259" i="4"/>
  <c r="K248" i="4"/>
  <c r="K258" i="4"/>
  <c r="K256" i="4"/>
  <c r="K254" i="4"/>
  <c r="K252" i="4"/>
  <c r="K250" i="4"/>
  <c r="K257" i="4"/>
  <c r="K255" i="4"/>
  <c r="K253" i="4"/>
  <c r="K251" i="4"/>
  <c r="K249" i="4"/>
  <c r="K267" i="4"/>
  <c r="K247" i="4"/>
  <c r="F26" i="21" l="1"/>
  <c r="E26" i="21"/>
  <c r="E58" i="21"/>
  <c r="F51" i="21"/>
  <c r="E38" i="21"/>
  <c r="F58" i="21" l="1"/>
  <c r="F38" i="21"/>
  <c r="C4" i="22"/>
  <c r="B3" i="22"/>
  <c r="F20" i="21" l="1"/>
  <c r="C8" i="7"/>
  <c r="I35" i="16" l="1"/>
  <c r="G35" i="16"/>
  <c r="E35" i="16"/>
  <c r="C3" i="21" l="1"/>
  <c r="D2" i="20"/>
  <c r="D2" i="16"/>
  <c r="A1" i="19"/>
  <c r="B2" i="21"/>
  <c r="C1" i="20"/>
  <c r="C1" i="16"/>
  <c r="B1" i="7"/>
  <c r="D9" i="20"/>
  <c r="D7" i="16"/>
  <c r="C2" i="7"/>
  <c r="E287" i="4"/>
  <c r="G287" i="4" s="1"/>
  <c r="E288" i="4"/>
  <c r="G288" i="4" s="1"/>
  <c r="E289" i="4"/>
  <c r="G289" i="4" s="1"/>
  <c r="E290" i="4"/>
  <c r="G290" i="4" s="1"/>
  <c r="E291" i="4"/>
  <c r="G291" i="4" s="1"/>
  <c r="E292" i="4"/>
  <c r="G292" i="4" s="1"/>
  <c r="E293" i="4"/>
  <c r="G293" i="4" s="1"/>
  <c r="E294" i="4"/>
  <c r="G294" i="4" s="1"/>
  <c r="E295" i="4"/>
  <c r="G295" i="4" s="1"/>
  <c r="E296" i="4"/>
  <c r="G296" i="4" s="1"/>
  <c r="E297" i="4"/>
  <c r="G297" i="4" s="1"/>
  <c r="E298" i="4"/>
  <c r="G298" i="4" s="1"/>
  <c r="E299" i="4"/>
  <c r="G299" i="4" s="1"/>
  <c r="E300" i="4"/>
  <c r="G300" i="4" s="1"/>
  <c r="E301" i="4"/>
  <c r="G301" i="4" s="1"/>
  <c r="E302" i="4"/>
  <c r="G302" i="4" s="1"/>
  <c r="E303" i="4"/>
  <c r="G303" i="4" s="1"/>
  <c r="E304" i="4"/>
  <c r="G304" i="4" s="1"/>
  <c r="E305" i="4"/>
  <c r="G305" i="4" s="1"/>
  <c r="E306" i="4"/>
  <c r="G306" i="4" s="1"/>
  <c r="E307" i="4"/>
  <c r="G307" i="4" s="1"/>
  <c r="E308" i="4"/>
  <c r="G308" i="4" s="1"/>
  <c r="E309" i="4"/>
  <c r="G309" i="4" s="1"/>
  <c r="E310" i="4"/>
  <c r="G310" i="4" s="1"/>
  <c r="E311" i="4"/>
  <c r="G311" i="4" s="1"/>
  <c r="E312" i="4"/>
  <c r="G312" i="4" s="1"/>
  <c r="E274" i="4"/>
  <c r="G274" i="4" s="1"/>
  <c r="E275" i="4"/>
  <c r="G275" i="4" s="1"/>
  <c r="E276" i="4"/>
  <c r="G276" i="4" s="1"/>
  <c r="E277" i="4"/>
  <c r="G277" i="4" s="1"/>
  <c r="E278" i="4"/>
  <c r="G278" i="4" s="1"/>
  <c r="E279" i="4"/>
  <c r="G279" i="4" s="1"/>
  <c r="E280" i="4"/>
  <c r="G280" i="4" s="1"/>
  <c r="E281" i="4"/>
  <c r="G281" i="4" s="1"/>
  <c r="E282" i="4"/>
  <c r="G282" i="4" s="1"/>
  <c r="E283" i="4"/>
  <c r="G283" i="4" s="1"/>
  <c r="E284" i="4"/>
  <c r="G284" i="4" s="1"/>
  <c r="E285" i="4"/>
  <c r="G285" i="4" s="1"/>
  <c r="E286" i="4"/>
  <c r="G286" i="4" s="1"/>
  <c r="E240" i="4"/>
  <c r="G240" i="4" s="1"/>
  <c r="E241" i="4"/>
  <c r="G241" i="4" s="1"/>
  <c r="E242" i="4"/>
  <c r="G242" i="4" s="1"/>
  <c r="E243" i="4"/>
  <c r="G243" i="4" s="1"/>
  <c r="E244" i="4"/>
  <c r="G244" i="4" s="1"/>
  <c r="E245" i="4"/>
  <c r="G245" i="4" s="1"/>
  <c r="E246" i="4"/>
  <c r="G246" i="4" s="1"/>
  <c r="E268" i="4"/>
  <c r="G268" i="4" s="1"/>
  <c r="E269" i="4"/>
  <c r="G269" i="4" s="1"/>
  <c r="E270" i="4"/>
  <c r="G270" i="4" s="1"/>
  <c r="E271" i="4"/>
  <c r="G271" i="4" s="1"/>
  <c r="E272" i="4"/>
  <c r="E273" i="4"/>
  <c r="G273" i="4" s="1"/>
  <c r="E222" i="4"/>
  <c r="G222" i="4" s="1"/>
  <c r="E223" i="4"/>
  <c r="G223" i="4" s="1"/>
  <c r="E224" i="4"/>
  <c r="G224" i="4" s="1"/>
  <c r="E225" i="4"/>
  <c r="G225" i="4" s="1"/>
  <c r="E226" i="4"/>
  <c r="G226" i="4" s="1"/>
  <c r="E227" i="4"/>
  <c r="G227" i="4" s="1"/>
  <c r="E228" i="4"/>
  <c r="G228" i="4" s="1"/>
  <c r="E229" i="4"/>
  <c r="G229" i="4" s="1"/>
  <c r="E230" i="4"/>
  <c r="G230" i="4" s="1"/>
  <c r="E231" i="4"/>
  <c r="G231" i="4" s="1"/>
  <c r="E232" i="4"/>
  <c r="G232" i="4" s="1"/>
  <c r="E233" i="4"/>
  <c r="G233" i="4" s="1"/>
  <c r="E234" i="4"/>
  <c r="G234" i="4" s="1"/>
  <c r="E235" i="4"/>
  <c r="G235" i="4" s="1"/>
  <c r="E236" i="4"/>
  <c r="G236" i="4" s="1"/>
  <c r="E237" i="4"/>
  <c r="G237" i="4" s="1"/>
  <c r="E238" i="4"/>
  <c r="G238" i="4" s="1"/>
  <c r="E239" i="4"/>
  <c r="G239" i="4" s="1"/>
  <c r="E207" i="4"/>
  <c r="G207" i="4" s="1"/>
  <c r="E208" i="4"/>
  <c r="G208" i="4" s="1"/>
  <c r="E209" i="4"/>
  <c r="G209" i="4" s="1"/>
  <c r="E210" i="4"/>
  <c r="G210" i="4" s="1"/>
  <c r="E211" i="4"/>
  <c r="G211" i="4" s="1"/>
  <c r="E212" i="4"/>
  <c r="G212" i="4" s="1"/>
  <c r="E213" i="4"/>
  <c r="G213" i="4" s="1"/>
  <c r="E214" i="4"/>
  <c r="G214" i="4" s="1"/>
  <c r="E215" i="4"/>
  <c r="G215" i="4" s="1"/>
  <c r="E216" i="4"/>
  <c r="G216" i="4" s="1"/>
  <c r="E217" i="4"/>
  <c r="G217" i="4" s="1"/>
  <c r="E218" i="4"/>
  <c r="G218" i="4" s="1"/>
  <c r="E219" i="4"/>
  <c r="G219" i="4" s="1"/>
  <c r="E220" i="4"/>
  <c r="G220" i="4" s="1"/>
  <c r="E221" i="4"/>
  <c r="G221" i="4" s="1"/>
  <c r="E198" i="4"/>
  <c r="G198" i="4" s="1"/>
  <c r="E200" i="4"/>
  <c r="G200" i="4" s="1"/>
  <c r="E201" i="4"/>
  <c r="G201" i="4" s="1"/>
  <c r="E202" i="4"/>
  <c r="G202" i="4" s="1"/>
  <c r="E203" i="4"/>
  <c r="G203" i="4" s="1"/>
  <c r="E204" i="4"/>
  <c r="G204" i="4" s="1"/>
  <c r="E205" i="4"/>
  <c r="G205" i="4" s="1"/>
  <c r="E206" i="4"/>
  <c r="G206" i="4" s="1"/>
  <c r="E193" i="4"/>
  <c r="G193" i="4" s="1"/>
  <c r="E195" i="4"/>
  <c r="G195" i="4" s="1"/>
  <c r="E196" i="4"/>
  <c r="G196" i="4" s="1"/>
  <c r="E197" i="4"/>
  <c r="G197" i="4" s="1"/>
  <c r="E186" i="4"/>
  <c r="G186" i="4" s="1"/>
  <c r="E187" i="4"/>
  <c r="G187" i="4" s="1"/>
  <c r="E188" i="4"/>
  <c r="G188" i="4" s="1"/>
  <c r="E190" i="4"/>
  <c r="G190" i="4" s="1"/>
  <c r="E191" i="4"/>
  <c r="G191" i="4" s="1"/>
  <c r="E192" i="4"/>
  <c r="G192" i="4" s="1"/>
  <c r="E180" i="4"/>
  <c r="G180" i="4" s="1"/>
  <c r="E181" i="4"/>
  <c r="G181" i="4" s="1"/>
  <c r="E182" i="4"/>
  <c r="G182" i="4" s="1"/>
  <c r="E183" i="4"/>
  <c r="G183" i="4" s="1"/>
  <c r="E184" i="4"/>
  <c r="G184" i="4" s="1"/>
  <c r="E185" i="4"/>
  <c r="G185" i="4" s="1"/>
  <c r="E176" i="4"/>
  <c r="G176" i="4" s="1"/>
  <c r="E177" i="4"/>
  <c r="G177" i="4" s="1"/>
  <c r="E178" i="4"/>
  <c r="G178" i="4" s="1"/>
  <c r="E179" i="4"/>
  <c r="G179" i="4" s="1"/>
  <c r="E156" i="4"/>
  <c r="G156" i="4" s="1"/>
  <c r="E157" i="4"/>
  <c r="G157" i="4" s="1"/>
  <c r="E158" i="4"/>
  <c r="G158" i="4" s="1"/>
  <c r="E159" i="4"/>
  <c r="G159" i="4" s="1"/>
  <c r="E160" i="4"/>
  <c r="G160" i="4" s="1"/>
  <c r="E161" i="4"/>
  <c r="G161" i="4" s="1"/>
  <c r="E162" i="4"/>
  <c r="G162" i="4" s="1"/>
  <c r="E163" i="4"/>
  <c r="G163" i="4" s="1"/>
  <c r="E166" i="4"/>
  <c r="G166" i="4" s="1"/>
  <c r="E167" i="4"/>
  <c r="G167" i="4" s="1"/>
  <c r="G169" i="4"/>
  <c r="E170" i="4"/>
  <c r="G170" i="4" s="1"/>
  <c r="E171" i="4"/>
  <c r="G171" i="4" s="1"/>
  <c r="E172" i="4"/>
  <c r="G172" i="4" s="1"/>
  <c r="E144" i="4"/>
  <c r="G144" i="4" s="1"/>
  <c r="E145" i="4"/>
  <c r="G145" i="4" s="1"/>
  <c r="E146" i="4"/>
  <c r="G146" i="4" s="1"/>
  <c r="E147" i="4"/>
  <c r="G147" i="4" s="1"/>
  <c r="E148" i="4"/>
  <c r="G148" i="4" s="1"/>
  <c r="E149" i="4"/>
  <c r="G149" i="4" s="1"/>
  <c r="E150" i="4"/>
  <c r="G150" i="4" s="1"/>
  <c r="E153" i="4"/>
  <c r="G153" i="4" s="1"/>
  <c r="E154" i="4"/>
  <c r="G154" i="4" s="1"/>
  <c r="E155" i="4"/>
  <c r="G155" i="4" s="1"/>
  <c r="E126" i="4"/>
  <c r="G126" i="4" s="1"/>
  <c r="E127" i="4"/>
  <c r="G127" i="4" s="1"/>
  <c r="E128" i="4"/>
  <c r="G128" i="4" s="1"/>
  <c r="E129" i="4"/>
  <c r="G129" i="4" s="1"/>
  <c r="E130" i="4"/>
  <c r="G130" i="4" s="1"/>
  <c r="E131" i="4"/>
  <c r="G131" i="4" s="1"/>
  <c r="E133" i="4"/>
  <c r="G133" i="4" s="1"/>
  <c r="E134" i="4"/>
  <c r="G134" i="4" s="1"/>
  <c r="E135" i="4"/>
  <c r="G135" i="4" s="1"/>
  <c r="E136" i="4"/>
  <c r="G136" i="4" s="1"/>
  <c r="E137" i="4"/>
  <c r="G137" i="4" s="1"/>
  <c r="E138" i="4"/>
  <c r="G138" i="4" s="1"/>
  <c r="E139" i="4"/>
  <c r="G139" i="4" s="1"/>
  <c r="E140" i="4"/>
  <c r="G140" i="4" s="1"/>
  <c r="E141" i="4"/>
  <c r="G141" i="4" s="1"/>
  <c r="E142" i="4"/>
  <c r="G142" i="4" s="1"/>
  <c r="E143" i="4"/>
  <c r="G143" i="4" s="1"/>
  <c r="E118" i="4"/>
  <c r="G118" i="4" s="1"/>
  <c r="E119" i="4"/>
  <c r="G119" i="4" s="1"/>
  <c r="E120" i="4"/>
  <c r="G120" i="4" s="1"/>
  <c r="E121" i="4"/>
  <c r="G121" i="4" s="1"/>
  <c r="E122" i="4"/>
  <c r="G122" i="4" s="1"/>
  <c r="E123" i="4"/>
  <c r="G123" i="4" s="1"/>
  <c r="E124" i="4"/>
  <c r="G124" i="4" s="1"/>
  <c r="E125" i="4"/>
  <c r="G125" i="4" s="1"/>
  <c r="E96" i="4"/>
  <c r="G96" i="4" s="1"/>
  <c r="E98" i="4"/>
  <c r="G98" i="4" s="1"/>
  <c r="K98" i="4" s="1"/>
  <c r="E99" i="4"/>
  <c r="G99" i="4" s="1"/>
  <c r="E100" i="4"/>
  <c r="G100" i="4" s="1"/>
  <c r="E101" i="4"/>
  <c r="G101" i="4" s="1"/>
  <c r="E102" i="4"/>
  <c r="G102" i="4" s="1"/>
  <c r="E103" i="4"/>
  <c r="G103" i="4" s="1"/>
  <c r="E104" i="4"/>
  <c r="G104" i="4" s="1"/>
  <c r="E105" i="4"/>
  <c r="G105" i="4" s="1"/>
  <c r="E106" i="4"/>
  <c r="G106" i="4" s="1"/>
  <c r="E107" i="4"/>
  <c r="G107" i="4" s="1"/>
  <c r="E108" i="4"/>
  <c r="G108" i="4" s="1"/>
  <c r="E109" i="4"/>
  <c r="G109" i="4" s="1"/>
  <c r="E110" i="4"/>
  <c r="G110" i="4" s="1"/>
  <c r="E111" i="4"/>
  <c r="G111" i="4" s="1"/>
  <c r="E112" i="4"/>
  <c r="G112" i="4" s="1"/>
  <c r="E113" i="4"/>
  <c r="G113" i="4" s="1"/>
  <c r="E114" i="4"/>
  <c r="G114" i="4" s="1"/>
  <c r="E115" i="4"/>
  <c r="G115" i="4" s="1"/>
  <c r="E116" i="4"/>
  <c r="G116" i="4" s="1"/>
  <c r="E117" i="4"/>
  <c r="G117" i="4" s="1"/>
  <c r="E82" i="4"/>
  <c r="G82" i="4" s="1"/>
  <c r="E83" i="4"/>
  <c r="G83" i="4" s="1"/>
  <c r="E84" i="4"/>
  <c r="G84" i="4" s="1"/>
  <c r="E85" i="4"/>
  <c r="G85" i="4" s="1"/>
  <c r="E86" i="4"/>
  <c r="G86" i="4" s="1"/>
  <c r="E87" i="4"/>
  <c r="G87" i="4" s="1"/>
  <c r="E88" i="4"/>
  <c r="G88" i="4" s="1"/>
  <c r="E89" i="4"/>
  <c r="G89" i="4" s="1"/>
  <c r="E90" i="4"/>
  <c r="G90" i="4" s="1"/>
  <c r="E91" i="4"/>
  <c r="G91" i="4" s="1"/>
  <c r="E92" i="4"/>
  <c r="G92" i="4" s="1"/>
  <c r="E93" i="4"/>
  <c r="G93" i="4" s="1"/>
  <c r="E94" i="4"/>
  <c r="G94" i="4" s="1"/>
  <c r="E95" i="4"/>
  <c r="G95" i="4" s="1"/>
  <c r="E66" i="4"/>
  <c r="G66" i="4" s="1"/>
  <c r="E67" i="4"/>
  <c r="G67" i="4" s="1"/>
  <c r="E68" i="4"/>
  <c r="G68" i="4" s="1"/>
  <c r="E69" i="4"/>
  <c r="G69" i="4" s="1"/>
  <c r="E70" i="4"/>
  <c r="G70" i="4" s="1"/>
  <c r="E71" i="4"/>
  <c r="G71" i="4" s="1"/>
  <c r="E72" i="4"/>
  <c r="G72" i="4" s="1"/>
  <c r="E73" i="4"/>
  <c r="G73" i="4" s="1"/>
  <c r="E74" i="4"/>
  <c r="G74" i="4" s="1"/>
  <c r="E75" i="4"/>
  <c r="G75" i="4" s="1"/>
  <c r="E76" i="4"/>
  <c r="G76" i="4" s="1"/>
  <c r="E77" i="4"/>
  <c r="G77" i="4" s="1"/>
  <c r="E78" i="4"/>
  <c r="G78" i="4" s="1"/>
  <c r="E79" i="4"/>
  <c r="G79" i="4" s="1"/>
  <c r="E80" i="4"/>
  <c r="G80" i="4" s="1"/>
  <c r="E81" i="4"/>
  <c r="G81" i="4" s="1"/>
  <c r="E50" i="4"/>
  <c r="G50" i="4" s="1"/>
  <c r="K50" i="4" s="1"/>
  <c r="E51" i="4"/>
  <c r="G51" i="4" s="1"/>
  <c r="K51" i="4" s="1"/>
  <c r="E52" i="4"/>
  <c r="G52" i="4" s="1"/>
  <c r="K52" i="4" s="1"/>
  <c r="E53" i="4"/>
  <c r="G53" i="4" s="1"/>
  <c r="K53" i="4" s="1"/>
  <c r="E54" i="4"/>
  <c r="G54" i="4" s="1"/>
  <c r="K54" i="4" s="1"/>
  <c r="E55" i="4"/>
  <c r="G55" i="4" s="1"/>
  <c r="K55" i="4" s="1"/>
  <c r="E56" i="4"/>
  <c r="G56" i="4" s="1"/>
  <c r="K56" i="4" s="1"/>
  <c r="E57" i="4"/>
  <c r="G57" i="4" s="1"/>
  <c r="K57" i="4" s="1"/>
  <c r="E58" i="4"/>
  <c r="G58" i="4" s="1"/>
  <c r="K58" i="4" s="1"/>
  <c r="E59" i="4"/>
  <c r="G59" i="4" s="1"/>
  <c r="K59" i="4" s="1"/>
  <c r="E60" i="4"/>
  <c r="G60" i="4" s="1"/>
  <c r="K60" i="4" s="1"/>
  <c r="E62" i="4"/>
  <c r="G62" i="4" s="1"/>
  <c r="K62" i="4" s="1"/>
  <c r="E63" i="4"/>
  <c r="G63" i="4" s="1"/>
  <c r="K63" i="4" s="1"/>
  <c r="E64" i="4"/>
  <c r="G64" i="4" s="1"/>
  <c r="K64" i="4" s="1"/>
  <c r="E30" i="4"/>
  <c r="G30" i="4" s="1"/>
  <c r="K30" i="4" s="1"/>
  <c r="E31" i="4"/>
  <c r="G31" i="4" s="1"/>
  <c r="K31" i="4" s="1"/>
  <c r="E32" i="4"/>
  <c r="G32" i="4" s="1"/>
  <c r="K32" i="4" s="1"/>
  <c r="E33" i="4"/>
  <c r="G33" i="4" s="1"/>
  <c r="K33" i="4" s="1"/>
  <c r="E35" i="4"/>
  <c r="G35" i="4" s="1"/>
  <c r="K35" i="4" s="1"/>
  <c r="E37" i="4"/>
  <c r="G37" i="4" s="1"/>
  <c r="K37" i="4" s="1"/>
  <c r="E38" i="4"/>
  <c r="G38" i="4" s="1"/>
  <c r="K38" i="4" s="1"/>
  <c r="E39" i="4"/>
  <c r="G39" i="4" s="1"/>
  <c r="K39" i="4" s="1"/>
  <c r="E40" i="4"/>
  <c r="G40" i="4" s="1"/>
  <c r="K40" i="4" s="1"/>
  <c r="E41" i="4"/>
  <c r="G41" i="4" s="1"/>
  <c r="K41" i="4" s="1"/>
  <c r="E43" i="4"/>
  <c r="G43" i="4" s="1"/>
  <c r="K43" i="4" s="1"/>
  <c r="E44" i="4"/>
  <c r="G44" i="4" s="1"/>
  <c r="K44" i="4" s="1"/>
  <c r="E45" i="4"/>
  <c r="G45" i="4" s="1"/>
  <c r="K45" i="4" s="1"/>
  <c r="E46" i="4"/>
  <c r="G46" i="4" s="1"/>
  <c r="K46" i="4" s="1"/>
  <c r="E47" i="4"/>
  <c r="G47" i="4" s="1"/>
  <c r="K47" i="4" s="1"/>
  <c r="E48" i="4"/>
  <c r="G48" i="4" s="1"/>
  <c r="K48" i="4" s="1"/>
  <c r="E49" i="4"/>
  <c r="G49" i="4" s="1"/>
  <c r="K49" i="4" s="1"/>
  <c r="E25" i="4"/>
  <c r="G25" i="4" s="1"/>
  <c r="K25" i="4" s="1"/>
  <c r="E26" i="4"/>
  <c r="G26" i="4" s="1"/>
  <c r="K26" i="4" s="1"/>
  <c r="E27" i="4"/>
  <c r="G27" i="4" s="1"/>
  <c r="K27" i="4" s="1"/>
  <c r="E28" i="4"/>
  <c r="G28" i="4" s="1"/>
  <c r="K28" i="4" s="1"/>
  <c r="E29" i="4"/>
  <c r="G29" i="4" s="1"/>
  <c r="K29" i="4" s="1"/>
  <c r="E15" i="4"/>
  <c r="G15" i="4" s="1"/>
  <c r="K15" i="4" s="1"/>
  <c r="E16" i="4"/>
  <c r="G16" i="4" s="1"/>
  <c r="K16" i="4" s="1"/>
  <c r="E17" i="4"/>
  <c r="G17" i="4" s="1"/>
  <c r="K17" i="4" s="1"/>
  <c r="E18" i="4"/>
  <c r="G18" i="4" s="1"/>
  <c r="K18" i="4" s="1"/>
  <c r="E19" i="4"/>
  <c r="G19" i="4" s="1"/>
  <c r="K19" i="4" s="1"/>
  <c r="E20" i="4"/>
  <c r="G20" i="4" s="1"/>
  <c r="K20" i="4" s="1"/>
  <c r="E21" i="4"/>
  <c r="G21" i="4" s="1"/>
  <c r="K21" i="4" s="1"/>
  <c r="E22" i="4"/>
  <c r="G22" i="4" s="1"/>
  <c r="K22" i="4" s="1"/>
  <c r="E23" i="4"/>
  <c r="G23" i="4" s="1"/>
  <c r="K23" i="4" s="1"/>
  <c r="E24" i="4"/>
  <c r="G24" i="4" s="1"/>
  <c r="K24" i="4" s="1"/>
  <c r="E14" i="4"/>
  <c r="G14" i="4" s="1"/>
  <c r="K14" i="4" s="1"/>
  <c r="E13" i="4"/>
  <c r="G13" i="4" s="1"/>
  <c r="K13" i="4" s="1"/>
  <c r="G272" i="4" l="1"/>
  <c r="G313" i="4" s="1"/>
  <c r="E313" i="4"/>
  <c r="J55" i="4"/>
  <c r="J54" i="4"/>
  <c r="J298" i="4"/>
  <c r="K298" i="4" s="1"/>
  <c r="J299" i="4"/>
  <c r="K299" i="4" s="1"/>
  <c r="J300" i="4"/>
  <c r="K300" i="4" s="1"/>
  <c r="J301" i="4"/>
  <c r="K301" i="4" s="1"/>
  <c r="J302" i="4"/>
  <c r="K302" i="4" s="1"/>
  <c r="J303" i="4"/>
  <c r="K303" i="4" s="1"/>
  <c r="J304" i="4"/>
  <c r="K304" i="4" s="1"/>
  <c r="J305" i="4"/>
  <c r="K305" i="4" s="1"/>
  <c r="J306" i="4"/>
  <c r="K306" i="4" s="1"/>
  <c r="J307" i="4"/>
  <c r="K307" i="4" s="1"/>
  <c r="J308" i="4"/>
  <c r="K308" i="4" s="1"/>
  <c r="J309" i="4"/>
  <c r="K309" i="4" s="1"/>
  <c r="J310" i="4"/>
  <c r="K310" i="4" s="1"/>
  <c r="J311" i="4"/>
  <c r="K311" i="4" s="1"/>
  <c r="J312" i="4"/>
  <c r="K312" i="4" s="1"/>
  <c r="J282" i="4"/>
  <c r="K282" i="4" s="1"/>
  <c r="J283" i="4"/>
  <c r="K283" i="4" s="1"/>
  <c r="J284" i="4"/>
  <c r="K284" i="4" s="1"/>
  <c r="J285" i="4"/>
  <c r="K285" i="4" s="1"/>
  <c r="J286" i="4"/>
  <c r="K286" i="4" s="1"/>
  <c r="J287" i="4"/>
  <c r="K287" i="4" s="1"/>
  <c r="J288" i="4"/>
  <c r="K288" i="4" s="1"/>
  <c r="J289" i="4"/>
  <c r="K289" i="4" s="1"/>
  <c r="J290" i="4"/>
  <c r="K290" i="4" s="1"/>
  <c r="J291" i="4"/>
  <c r="K291" i="4" s="1"/>
  <c r="J292" i="4"/>
  <c r="K292" i="4" s="1"/>
  <c r="J293" i="4"/>
  <c r="K293" i="4" s="1"/>
  <c r="J294" i="4"/>
  <c r="K294" i="4" s="1"/>
  <c r="J295" i="4"/>
  <c r="K295" i="4" s="1"/>
  <c r="J296" i="4"/>
  <c r="K296" i="4" s="1"/>
  <c r="J297" i="4"/>
  <c r="K297" i="4" s="1"/>
  <c r="J246" i="4"/>
  <c r="K246" i="4" s="1"/>
  <c r="J268" i="4"/>
  <c r="K268" i="4" s="1"/>
  <c r="J269" i="4"/>
  <c r="K269" i="4" s="1"/>
  <c r="J270" i="4"/>
  <c r="K270" i="4" s="1"/>
  <c r="J271" i="4"/>
  <c r="K271" i="4" s="1"/>
  <c r="J272" i="4"/>
  <c r="K272" i="4" s="1"/>
  <c r="J273" i="4"/>
  <c r="K273" i="4" s="1"/>
  <c r="J274" i="4"/>
  <c r="K274" i="4" s="1"/>
  <c r="J275" i="4"/>
  <c r="K275" i="4" s="1"/>
  <c r="J276" i="4"/>
  <c r="K276" i="4" s="1"/>
  <c r="J277" i="4"/>
  <c r="K277" i="4" s="1"/>
  <c r="J278" i="4"/>
  <c r="K278" i="4" s="1"/>
  <c r="J279" i="4"/>
  <c r="K279" i="4" s="1"/>
  <c r="J280" i="4"/>
  <c r="K280" i="4" s="1"/>
  <c r="K281" i="4"/>
  <c r="J233" i="4"/>
  <c r="K233" i="4" s="1"/>
  <c r="J234" i="4"/>
  <c r="K234" i="4" s="1"/>
  <c r="J235" i="4"/>
  <c r="K235" i="4" s="1"/>
  <c r="J236" i="4"/>
  <c r="K236" i="4" s="1"/>
  <c r="J237" i="4"/>
  <c r="K237" i="4" s="1"/>
  <c r="J238" i="4"/>
  <c r="K238" i="4" s="1"/>
  <c r="J239" i="4"/>
  <c r="K239" i="4" s="1"/>
  <c r="J240" i="4"/>
  <c r="K240" i="4" s="1"/>
  <c r="J241" i="4"/>
  <c r="K241" i="4" s="1"/>
  <c r="J242" i="4"/>
  <c r="K242" i="4" s="1"/>
  <c r="J243" i="4"/>
  <c r="K243" i="4" s="1"/>
  <c r="J244" i="4"/>
  <c r="K244" i="4" s="1"/>
  <c r="J245" i="4"/>
  <c r="K245" i="4" s="1"/>
  <c r="J217" i="4"/>
  <c r="K217" i="4" s="1"/>
  <c r="J218" i="4"/>
  <c r="K218" i="4" s="1"/>
  <c r="J219" i="4"/>
  <c r="K219" i="4" s="1"/>
  <c r="J220" i="4"/>
  <c r="K220" i="4" s="1"/>
  <c r="J221" i="4"/>
  <c r="K221" i="4" s="1"/>
  <c r="J222" i="4"/>
  <c r="K222" i="4" s="1"/>
  <c r="J223" i="4"/>
  <c r="K223" i="4" s="1"/>
  <c r="J224" i="4"/>
  <c r="K224" i="4" s="1"/>
  <c r="J225" i="4"/>
  <c r="K225" i="4" s="1"/>
  <c r="J226" i="4"/>
  <c r="K226" i="4" s="1"/>
  <c r="J227" i="4"/>
  <c r="K227" i="4" s="1"/>
  <c r="J228" i="4"/>
  <c r="K228" i="4" s="1"/>
  <c r="J229" i="4"/>
  <c r="J230" i="4"/>
  <c r="K230" i="4" s="1"/>
  <c r="J231" i="4"/>
  <c r="K231" i="4" s="1"/>
  <c r="J232" i="4"/>
  <c r="K232" i="4" s="1"/>
  <c r="J200" i="4"/>
  <c r="K200" i="4" s="1"/>
  <c r="J201" i="4"/>
  <c r="K201" i="4" s="1"/>
  <c r="J202" i="4"/>
  <c r="K202" i="4" s="1"/>
  <c r="J203" i="4"/>
  <c r="K203" i="4" s="1"/>
  <c r="J204" i="4"/>
  <c r="K204" i="4" s="1"/>
  <c r="J205" i="4"/>
  <c r="K205" i="4" s="1"/>
  <c r="J206" i="4"/>
  <c r="K206" i="4" s="1"/>
  <c r="J207" i="4"/>
  <c r="K207" i="4" s="1"/>
  <c r="J208" i="4"/>
  <c r="K208" i="4" s="1"/>
  <c r="J209" i="4"/>
  <c r="K209" i="4" s="1"/>
  <c r="J210" i="4"/>
  <c r="K210" i="4" s="1"/>
  <c r="J211" i="4"/>
  <c r="K211" i="4" s="1"/>
  <c r="J212" i="4"/>
  <c r="K212" i="4" s="1"/>
  <c r="J213" i="4"/>
  <c r="J214" i="4"/>
  <c r="K214" i="4" s="1"/>
  <c r="J215" i="4"/>
  <c r="K215" i="4" s="1"/>
  <c r="J216" i="4"/>
  <c r="K216" i="4" s="1"/>
  <c r="J187" i="4"/>
  <c r="K187" i="4" s="1"/>
  <c r="J188" i="4"/>
  <c r="K188" i="4" s="1"/>
  <c r="J190" i="4"/>
  <c r="K190" i="4" s="1"/>
  <c r="J191" i="4"/>
  <c r="K191" i="4" s="1"/>
  <c r="J192" i="4"/>
  <c r="K192" i="4" s="1"/>
  <c r="J193" i="4"/>
  <c r="K193" i="4" s="1"/>
  <c r="J195" i="4"/>
  <c r="K195" i="4" s="1"/>
  <c r="J196" i="4"/>
  <c r="K196" i="4" s="1"/>
  <c r="J197" i="4"/>
  <c r="K197" i="4" s="1"/>
  <c r="J198" i="4"/>
  <c r="K198" i="4" s="1"/>
  <c r="J167" i="4"/>
  <c r="K167" i="4" s="1"/>
  <c r="J169" i="4"/>
  <c r="K169" i="4" s="1"/>
  <c r="J170" i="4"/>
  <c r="K170" i="4" s="1"/>
  <c r="J171" i="4"/>
  <c r="K171" i="4" s="1"/>
  <c r="J172" i="4"/>
  <c r="K172" i="4" s="1"/>
  <c r="J176" i="4"/>
  <c r="K176" i="4" s="1"/>
  <c r="J177" i="4"/>
  <c r="K177" i="4" s="1"/>
  <c r="J178" i="4"/>
  <c r="K178" i="4" s="1"/>
  <c r="J179" i="4"/>
  <c r="K179" i="4" s="1"/>
  <c r="J180" i="4"/>
  <c r="K180" i="4" s="1"/>
  <c r="J181" i="4"/>
  <c r="K181" i="4" s="1"/>
  <c r="J182" i="4"/>
  <c r="K182" i="4" s="1"/>
  <c r="J183" i="4"/>
  <c r="K183" i="4" s="1"/>
  <c r="J184" i="4"/>
  <c r="K184" i="4" s="1"/>
  <c r="J185" i="4"/>
  <c r="K185" i="4" s="1"/>
  <c r="J186" i="4"/>
  <c r="K186" i="4" s="1"/>
  <c r="J155" i="4"/>
  <c r="K155" i="4" s="1"/>
  <c r="J156" i="4"/>
  <c r="K156" i="4" s="1"/>
  <c r="J157" i="4"/>
  <c r="K157" i="4" s="1"/>
  <c r="J158" i="4"/>
  <c r="K158" i="4" s="1"/>
  <c r="J159" i="4"/>
  <c r="K159" i="4" s="1"/>
  <c r="J160" i="4"/>
  <c r="K160" i="4" s="1"/>
  <c r="J161" i="4"/>
  <c r="K161" i="4" s="1"/>
  <c r="J162" i="4"/>
  <c r="K162" i="4" s="1"/>
  <c r="J163" i="4"/>
  <c r="K163" i="4" s="1"/>
  <c r="J166" i="4"/>
  <c r="K166" i="4" s="1"/>
  <c r="J145" i="4"/>
  <c r="K145" i="4" s="1"/>
  <c r="J146" i="4"/>
  <c r="K146" i="4" s="1"/>
  <c r="J147" i="4"/>
  <c r="K147" i="4" s="1"/>
  <c r="J148" i="4"/>
  <c r="K148" i="4" s="1"/>
  <c r="J149" i="4"/>
  <c r="K149" i="4" s="1"/>
  <c r="J150" i="4"/>
  <c r="K150" i="4" s="1"/>
  <c r="J152" i="4"/>
  <c r="K152" i="4" s="1"/>
  <c r="J153" i="4"/>
  <c r="K153" i="4" s="1"/>
  <c r="J154" i="4"/>
  <c r="K154" i="4" s="1"/>
  <c r="J133" i="4"/>
  <c r="K133" i="4" s="1"/>
  <c r="J134" i="4"/>
  <c r="K134" i="4" s="1"/>
  <c r="J135" i="4"/>
  <c r="K135" i="4" s="1"/>
  <c r="J136" i="4"/>
  <c r="K136" i="4" s="1"/>
  <c r="J137" i="4"/>
  <c r="K137" i="4" s="1"/>
  <c r="J138" i="4"/>
  <c r="K138" i="4" s="1"/>
  <c r="J139" i="4"/>
  <c r="K139" i="4" s="1"/>
  <c r="J140" i="4"/>
  <c r="K140" i="4" s="1"/>
  <c r="J141" i="4"/>
  <c r="K141" i="4" s="1"/>
  <c r="J142" i="4"/>
  <c r="K142" i="4" s="1"/>
  <c r="J143" i="4"/>
  <c r="K143" i="4" s="1"/>
  <c r="J144" i="4"/>
  <c r="K144" i="4" s="1"/>
  <c r="J104" i="4"/>
  <c r="K104" i="4" s="1"/>
  <c r="J18" i="4"/>
  <c r="J13" i="4"/>
  <c r="J14" i="4"/>
  <c r="K229" i="4" l="1"/>
  <c r="K213" i="4"/>
  <c r="K313" i="4" s="1"/>
  <c r="H78" i="13"/>
  <c r="H80" i="13"/>
  <c r="H96" i="13"/>
  <c r="H95" i="13"/>
  <c r="G96" i="13"/>
  <c r="G95" i="13"/>
  <c r="G71" i="13"/>
  <c r="H71" i="13"/>
  <c r="G55" i="13"/>
  <c r="H55" i="13"/>
  <c r="G33" i="13"/>
  <c r="H33" i="13"/>
  <c r="G20" i="13"/>
  <c r="H20" i="13"/>
  <c r="G17" i="13"/>
  <c r="H17" i="13"/>
  <c r="C19" i="18" l="1"/>
  <c r="D19" i="18"/>
  <c r="E19" i="18"/>
  <c r="G23" i="20" l="1"/>
  <c r="I20" i="19" l="1"/>
  <c r="J20" i="19" s="1"/>
  <c r="G22" i="19"/>
  <c r="I21" i="19"/>
  <c r="J21" i="19" s="1"/>
  <c r="I19" i="19"/>
  <c r="J19" i="19" s="1"/>
  <c r="I16" i="19"/>
  <c r="J16" i="19" s="1"/>
  <c r="I17" i="19"/>
  <c r="J17" i="19" s="1"/>
  <c r="I18" i="19"/>
  <c r="J18" i="19" s="1"/>
  <c r="I15" i="19"/>
  <c r="J15" i="19" s="1"/>
  <c r="D13" i="18"/>
  <c r="E13" i="18" s="1"/>
  <c r="E57" i="18"/>
  <c r="C14" i="18"/>
  <c r="C15" i="18"/>
  <c r="C16" i="18"/>
  <c r="C17" i="18"/>
  <c r="C18" i="18"/>
  <c r="C20" i="18"/>
  <c r="C21" i="18"/>
  <c r="C22" i="18"/>
  <c r="C23" i="18"/>
  <c r="C24" i="18"/>
  <c r="C25" i="18"/>
  <c r="C26" i="18"/>
  <c r="C27" i="18"/>
  <c r="C28" i="18"/>
  <c r="C29" i="18"/>
  <c r="C30" i="18"/>
  <c r="C31" i="18"/>
  <c r="C32" i="18"/>
  <c r="C33" i="18"/>
  <c r="C34" i="18"/>
  <c r="C35" i="18"/>
  <c r="C36" i="18"/>
  <c r="C37" i="18"/>
  <c r="C38" i="18"/>
  <c r="C39" i="18"/>
  <c r="C40" i="18"/>
  <c r="C41" i="18"/>
  <c r="C42" i="18"/>
  <c r="C43" i="18"/>
  <c r="C44" i="18"/>
  <c r="C45" i="18"/>
  <c r="C46" i="18"/>
  <c r="C47" i="18"/>
  <c r="C48" i="18"/>
  <c r="C49" i="18"/>
  <c r="C50" i="18"/>
  <c r="C51" i="18"/>
  <c r="C52" i="18"/>
  <c r="C53" i="18"/>
  <c r="C54" i="18"/>
  <c r="C55" i="18"/>
  <c r="C56" i="18"/>
  <c r="C57" i="18"/>
  <c r="C13" i="18"/>
  <c r="D15" i="18"/>
  <c r="E15" i="18" s="1"/>
  <c r="D14" i="18"/>
  <c r="E14" i="18" s="1"/>
  <c r="D16" i="18"/>
  <c r="E16" i="18" s="1"/>
  <c r="D17" i="18"/>
  <c r="E17" i="18" s="1"/>
  <c r="D18" i="18"/>
  <c r="E18" i="18" s="1"/>
  <c r="D20" i="18"/>
  <c r="E20" i="18" s="1"/>
  <c r="D21" i="18"/>
  <c r="E21" i="18" s="1"/>
  <c r="D22" i="18"/>
  <c r="E22" i="18" s="1"/>
  <c r="D23" i="18"/>
  <c r="E23" i="18" s="1"/>
  <c r="D24" i="18"/>
  <c r="E24" i="18" s="1"/>
  <c r="D25" i="18"/>
  <c r="E25" i="18" s="1"/>
  <c r="D26" i="18"/>
  <c r="E26" i="18" s="1"/>
  <c r="D27" i="18"/>
  <c r="E27" i="18" s="1"/>
  <c r="D28" i="18"/>
  <c r="E28" i="18" s="1"/>
  <c r="D29" i="18"/>
  <c r="E29" i="18" s="1"/>
  <c r="D30" i="18"/>
  <c r="E30" i="18" s="1"/>
  <c r="D31" i="18"/>
  <c r="E31" i="18" s="1"/>
  <c r="D32" i="18"/>
  <c r="E32" i="18" s="1"/>
  <c r="D33" i="18"/>
  <c r="E33" i="18" s="1"/>
  <c r="D34" i="18"/>
  <c r="E34" i="18" s="1"/>
  <c r="D35" i="18"/>
  <c r="E35" i="18" s="1"/>
  <c r="D36" i="18"/>
  <c r="E36" i="18" s="1"/>
  <c r="D37" i="18"/>
  <c r="E37" i="18" s="1"/>
  <c r="D38" i="18"/>
  <c r="E38" i="18" s="1"/>
  <c r="D39" i="18"/>
  <c r="E39" i="18" s="1"/>
  <c r="D40" i="18"/>
  <c r="E40" i="18" s="1"/>
  <c r="D41" i="18"/>
  <c r="E41" i="18" s="1"/>
  <c r="D42" i="18"/>
  <c r="E42" i="18" s="1"/>
  <c r="D43" i="18"/>
  <c r="E43" i="18" s="1"/>
  <c r="D44" i="18"/>
  <c r="E44" i="18" s="1"/>
  <c r="D45" i="18"/>
  <c r="E45" i="18" s="1"/>
  <c r="D46" i="18"/>
  <c r="E46" i="18" s="1"/>
  <c r="D47" i="18"/>
  <c r="E47" i="18" s="1"/>
  <c r="D48" i="18"/>
  <c r="E48" i="18" s="1"/>
  <c r="D49" i="18"/>
  <c r="E49" i="18" s="1"/>
  <c r="D50" i="18"/>
  <c r="E50" i="18" s="1"/>
  <c r="D51" i="18"/>
  <c r="E51" i="18" s="1"/>
  <c r="D52" i="18"/>
  <c r="E52" i="18" s="1"/>
  <c r="D53" i="18"/>
  <c r="E53" i="18" s="1"/>
  <c r="D54" i="18"/>
  <c r="E54" i="18" s="1"/>
  <c r="D55" i="18"/>
  <c r="E55" i="18" s="1"/>
  <c r="D56" i="18"/>
  <c r="E56" i="18" s="1"/>
  <c r="D57" i="18"/>
  <c r="J22" i="19" l="1"/>
  <c r="E60" i="18"/>
  <c r="H53" i="13" l="1"/>
  <c r="G39" i="13"/>
  <c r="H39" i="13"/>
  <c r="G78" i="13"/>
  <c r="G80" i="13"/>
  <c r="G53" i="13"/>
  <c r="G59" i="17" l="1"/>
  <c r="K34" i="16" l="1"/>
  <c r="F34" i="16"/>
  <c r="H34" i="16" s="1"/>
  <c r="K33" i="16"/>
  <c r="F33" i="16"/>
  <c r="H33" i="16" s="1"/>
  <c r="K32" i="16"/>
  <c r="F32" i="16"/>
  <c r="H32" i="16" s="1"/>
  <c r="K31" i="16"/>
  <c r="F31" i="16"/>
  <c r="H31" i="16" s="1"/>
  <c r="K30" i="16"/>
  <c r="F30" i="16"/>
  <c r="H30" i="16" s="1"/>
  <c r="K29" i="16"/>
  <c r="F29" i="16"/>
  <c r="H29" i="16" s="1"/>
  <c r="K28" i="16"/>
  <c r="F28" i="16"/>
  <c r="H28" i="16" s="1"/>
  <c r="K27" i="16"/>
  <c r="F27" i="16"/>
  <c r="H27" i="16" s="1"/>
  <c r="K26" i="16"/>
  <c r="F26" i="16"/>
  <c r="H26" i="16" s="1"/>
  <c r="K25" i="16"/>
  <c r="F25" i="16"/>
  <c r="H25" i="16" s="1"/>
  <c r="K24" i="16"/>
  <c r="F24" i="16"/>
  <c r="H24" i="16" s="1"/>
  <c r="K23" i="16"/>
  <c r="F23" i="16"/>
  <c r="H23" i="16" s="1"/>
  <c r="K22" i="16"/>
  <c r="F22" i="16"/>
  <c r="H22" i="16" s="1"/>
  <c r="K21" i="16"/>
  <c r="F21" i="16"/>
  <c r="H21" i="16" s="1"/>
  <c r="K20" i="16"/>
  <c r="F20" i="16"/>
  <c r="H20" i="16" s="1"/>
  <c r="K19" i="16"/>
  <c r="F19" i="16"/>
  <c r="H19" i="16" s="1"/>
  <c r="K18" i="16"/>
  <c r="F18" i="16"/>
  <c r="H18" i="16" s="1"/>
  <c r="K17" i="16"/>
  <c r="F17" i="16"/>
  <c r="H17" i="16" s="1"/>
  <c r="K16" i="16"/>
  <c r="F16" i="16"/>
  <c r="H16" i="16" s="1"/>
  <c r="K15" i="16"/>
  <c r="F15" i="16"/>
  <c r="H15" i="16" s="1"/>
  <c r="K14" i="16"/>
  <c r="F14" i="16"/>
  <c r="H14" i="16" s="1"/>
  <c r="K13" i="16"/>
  <c r="F13" i="16"/>
  <c r="H13" i="16" s="1"/>
  <c r="K12" i="16"/>
  <c r="F12" i="16"/>
  <c r="H12" i="16" s="1"/>
  <c r="K11" i="16"/>
  <c r="F11" i="16"/>
  <c r="H11" i="16" s="1"/>
  <c r="K10" i="16"/>
  <c r="K35" i="16" s="1"/>
  <c r="F10" i="16"/>
  <c r="H10" i="16" l="1"/>
  <c r="H35" i="16" s="1"/>
  <c r="F35" i="16"/>
  <c r="L10" i="16"/>
  <c r="L11" i="16"/>
  <c r="L12" i="16"/>
  <c r="L13" i="16"/>
  <c r="L14" i="16"/>
  <c r="L15" i="16"/>
  <c r="L16" i="16"/>
  <c r="L17" i="16"/>
  <c r="L18" i="16"/>
  <c r="L19" i="16"/>
  <c r="L20" i="16"/>
  <c r="L21" i="16"/>
  <c r="L22" i="16"/>
  <c r="L23" i="16"/>
  <c r="L24" i="16"/>
  <c r="L25" i="16"/>
  <c r="L26" i="16"/>
  <c r="L27" i="16"/>
  <c r="L28" i="16"/>
  <c r="L29" i="16"/>
  <c r="L30" i="16"/>
  <c r="L31" i="16"/>
  <c r="L32" i="16"/>
  <c r="L33" i="16"/>
  <c r="L34" i="16"/>
  <c r="L35" i="16" l="1"/>
  <c r="E18" i="13"/>
  <c r="E19" i="13"/>
  <c r="E17" i="13"/>
  <c r="D313" i="4" l="1"/>
  <c r="C25" i="8"/>
  <c r="C336" i="5" l="1"/>
  <c r="I16" i="5"/>
  <c r="D26" i="8" l="1"/>
  <c r="C26" i="8"/>
  <c r="G25" i="8"/>
  <c r="E25" i="8"/>
  <c r="G24" i="8"/>
  <c r="E24" i="8"/>
  <c r="G23" i="8"/>
  <c r="E23" i="8"/>
  <c r="E22" i="8"/>
  <c r="G21" i="8"/>
  <c r="E21" i="8"/>
  <c r="G20" i="8"/>
  <c r="E20" i="8"/>
  <c r="G19" i="8"/>
  <c r="E19" i="8"/>
  <c r="G18" i="8"/>
  <c r="E18" i="8"/>
  <c r="G17" i="8"/>
  <c r="E17" i="8"/>
  <c r="G16" i="8"/>
  <c r="E16" i="8"/>
  <c r="J12" i="7"/>
  <c r="F14" i="7"/>
  <c r="D14" i="7"/>
  <c r="D61"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G197" i="5"/>
  <c r="D334" i="5"/>
  <c r="F334" i="5" s="1"/>
  <c r="D333" i="5"/>
  <c r="F333" i="5" s="1"/>
  <c r="D332" i="5"/>
  <c r="F332" i="5" s="1"/>
  <c r="D331" i="5"/>
  <c r="F331" i="5" s="1"/>
  <c r="D330" i="5"/>
  <c r="F330" i="5" s="1"/>
  <c r="D329" i="5"/>
  <c r="F329" i="5" s="1"/>
  <c r="D328" i="5"/>
  <c r="F328" i="5" s="1"/>
  <c r="D327" i="5"/>
  <c r="F327" i="5" s="1"/>
  <c r="D326" i="5"/>
  <c r="F326" i="5" s="1"/>
  <c r="D325" i="5"/>
  <c r="F325" i="5" s="1"/>
  <c r="D324" i="5"/>
  <c r="D323" i="5"/>
  <c r="F323" i="5" s="1"/>
  <c r="D322" i="5"/>
  <c r="F322" i="5" s="1"/>
  <c r="D321" i="5"/>
  <c r="F321" i="5" s="1"/>
  <c r="D320" i="5"/>
  <c r="F320" i="5" s="1"/>
  <c r="D319" i="5"/>
  <c r="F319" i="5" s="1"/>
  <c r="D318" i="5"/>
  <c r="F318" i="5" s="1"/>
  <c r="D317" i="5"/>
  <c r="F317" i="5" s="1"/>
  <c r="D316" i="5"/>
  <c r="F316" i="5" s="1"/>
  <c r="D315" i="5"/>
  <c r="F315" i="5" s="1"/>
  <c r="D314" i="5"/>
  <c r="F314" i="5" s="1"/>
  <c r="J314" i="5" s="1"/>
  <c r="D313" i="5"/>
  <c r="F313" i="5" s="1"/>
  <c r="D312" i="5"/>
  <c r="F312" i="5" s="1"/>
  <c r="J312" i="5" s="1"/>
  <c r="D311" i="5"/>
  <c r="F311" i="5" s="1"/>
  <c r="D310" i="5"/>
  <c r="F310" i="5" s="1"/>
  <c r="J310" i="5" s="1"/>
  <c r="D309" i="5"/>
  <c r="F309" i="5" s="1"/>
  <c r="D308" i="5"/>
  <c r="F308" i="5" s="1"/>
  <c r="J308" i="5" s="1"/>
  <c r="D307" i="5"/>
  <c r="F307" i="5" s="1"/>
  <c r="D306" i="5"/>
  <c r="F306" i="5" s="1"/>
  <c r="J306" i="5" s="1"/>
  <c r="D305" i="5"/>
  <c r="F305" i="5" s="1"/>
  <c r="D304" i="5"/>
  <c r="F304" i="5" s="1"/>
  <c r="J304" i="5" s="1"/>
  <c r="D303" i="5"/>
  <c r="D302" i="5"/>
  <c r="F302" i="5" s="1"/>
  <c r="J302" i="5" s="1"/>
  <c r="D301" i="5"/>
  <c r="F301" i="5" s="1"/>
  <c r="D300" i="5"/>
  <c r="F300" i="5" s="1"/>
  <c r="J300" i="5" s="1"/>
  <c r="D299" i="5"/>
  <c r="F299" i="5" s="1"/>
  <c r="D298" i="5"/>
  <c r="J298" i="5" s="1"/>
  <c r="D297" i="5"/>
  <c r="F297" i="5" s="1"/>
  <c r="D296" i="5"/>
  <c r="J296" i="5" s="1"/>
  <c r="D295" i="5"/>
  <c r="F295" i="5" s="1"/>
  <c r="D294" i="5"/>
  <c r="F294" i="5" s="1"/>
  <c r="J294" i="5" s="1"/>
  <c r="D293" i="5"/>
  <c r="F293" i="5" s="1"/>
  <c r="D292" i="5"/>
  <c r="F292" i="5" s="1"/>
  <c r="J292" i="5" s="1"/>
  <c r="D291" i="5"/>
  <c r="F291" i="5" s="1"/>
  <c r="D290" i="5"/>
  <c r="F290" i="5" s="1"/>
  <c r="J290" i="5" s="1"/>
  <c r="D289" i="5"/>
  <c r="F289" i="5" s="1"/>
  <c r="D288" i="5"/>
  <c r="F288" i="5" s="1"/>
  <c r="J288" i="5" s="1"/>
  <c r="D287" i="5"/>
  <c r="D286" i="5"/>
  <c r="F286" i="5" s="1"/>
  <c r="J286" i="5" s="1"/>
  <c r="D285" i="5"/>
  <c r="F285" i="5" s="1"/>
  <c r="D284" i="5"/>
  <c r="F284" i="5" s="1"/>
  <c r="J284" i="5" s="1"/>
  <c r="D283" i="5"/>
  <c r="F283" i="5" s="1"/>
  <c r="D282" i="5"/>
  <c r="F282" i="5" s="1"/>
  <c r="J282" i="5" s="1"/>
  <c r="D281" i="5"/>
  <c r="F281" i="5" s="1"/>
  <c r="D280" i="5"/>
  <c r="F280" i="5" s="1"/>
  <c r="J280" i="5" s="1"/>
  <c r="D279" i="5"/>
  <c r="F279" i="5" s="1"/>
  <c r="D278" i="5"/>
  <c r="F278" i="5" s="1"/>
  <c r="J278" i="5" s="1"/>
  <c r="D277" i="5"/>
  <c r="F277" i="5" s="1"/>
  <c r="D276" i="5"/>
  <c r="F276" i="5" s="1"/>
  <c r="J276" i="5" s="1"/>
  <c r="D275" i="5"/>
  <c r="D274" i="5"/>
  <c r="F274" i="5" s="1"/>
  <c r="J274" i="5" s="1"/>
  <c r="D273" i="5"/>
  <c r="F273" i="5" s="1"/>
  <c r="D272" i="5"/>
  <c r="F272" i="5" s="1"/>
  <c r="J272" i="5" s="1"/>
  <c r="D271" i="5"/>
  <c r="F271" i="5" s="1"/>
  <c r="D270" i="5"/>
  <c r="F270" i="5" s="1"/>
  <c r="J270" i="5" s="1"/>
  <c r="D269" i="5"/>
  <c r="F269" i="5" s="1"/>
  <c r="D268" i="5"/>
  <c r="F268" i="5" s="1"/>
  <c r="J268" i="5" s="1"/>
  <c r="D267" i="5"/>
  <c r="F267" i="5" s="1"/>
  <c r="D266" i="5"/>
  <c r="F266" i="5" s="1"/>
  <c r="J266" i="5" s="1"/>
  <c r="D265" i="5"/>
  <c r="F265" i="5" s="1"/>
  <c r="D264" i="5"/>
  <c r="F264" i="5" s="1"/>
  <c r="J264" i="5" s="1"/>
  <c r="D263" i="5"/>
  <c r="F263" i="5" s="1"/>
  <c r="D262" i="5"/>
  <c r="F262" i="5" s="1"/>
  <c r="J262" i="5" s="1"/>
  <c r="D261" i="5"/>
  <c r="F261" i="5" s="1"/>
  <c r="D260" i="5"/>
  <c r="F260" i="5" s="1"/>
  <c r="J260" i="5" s="1"/>
  <c r="D259" i="5"/>
  <c r="F259" i="5" s="1"/>
  <c r="D258" i="5"/>
  <c r="F258" i="5" s="1"/>
  <c r="J258" i="5" s="1"/>
  <c r="D257" i="5"/>
  <c r="F257" i="5" s="1"/>
  <c r="D256" i="5"/>
  <c r="F256" i="5" s="1"/>
  <c r="J256" i="5" s="1"/>
  <c r="D255" i="5"/>
  <c r="F255" i="5" s="1"/>
  <c r="D254" i="5"/>
  <c r="F254" i="5" s="1"/>
  <c r="J254" i="5" s="1"/>
  <c r="D253" i="5"/>
  <c r="F253" i="5" s="1"/>
  <c r="D252" i="5"/>
  <c r="F252" i="5" s="1"/>
  <c r="J252" i="5" s="1"/>
  <c r="D251" i="5"/>
  <c r="F251" i="5" s="1"/>
  <c r="D250" i="5"/>
  <c r="F250" i="5" s="1"/>
  <c r="J250" i="5" s="1"/>
  <c r="D249" i="5"/>
  <c r="F249" i="5" s="1"/>
  <c r="D248" i="5"/>
  <c r="F248" i="5" s="1"/>
  <c r="J248" i="5" s="1"/>
  <c r="D247" i="5"/>
  <c r="F247" i="5" s="1"/>
  <c r="D246" i="5"/>
  <c r="F246" i="5" s="1"/>
  <c r="J246" i="5" s="1"/>
  <c r="D245" i="5"/>
  <c r="F245" i="5" s="1"/>
  <c r="D244" i="5"/>
  <c r="F244" i="5" s="1"/>
  <c r="J244" i="5" s="1"/>
  <c r="D243" i="5"/>
  <c r="F243" i="5" s="1"/>
  <c r="D242" i="5"/>
  <c r="F242" i="5" s="1"/>
  <c r="J242" i="5" s="1"/>
  <c r="D241" i="5"/>
  <c r="F241" i="5" s="1"/>
  <c r="D240" i="5"/>
  <c r="F240" i="5" s="1"/>
  <c r="J240" i="5" s="1"/>
  <c r="D239" i="5"/>
  <c r="F239" i="5" s="1"/>
  <c r="D238" i="5"/>
  <c r="F238" i="5" s="1"/>
  <c r="J238" i="5" s="1"/>
  <c r="D237" i="5"/>
  <c r="F237" i="5" s="1"/>
  <c r="D236" i="5"/>
  <c r="F236" i="5" s="1"/>
  <c r="J236" i="5" s="1"/>
  <c r="D235" i="5"/>
  <c r="F235" i="5" s="1"/>
  <c r="D234" i="5"/>
  <c r="F234" i="5" s="1"/>
  <c r="J234" i="5" s="1"/>
  <c r="D233" i="5"/>
  <c r="F233" i="5" s="1"/>
  <c r="D232" i="5"/>
  <c r="F232" i="5" s="1"/>
  <c r="J232" i="5" s="1"/>
  <c r="D231" i="5"/>
  <c r="F231" i="5" s="1"/>
  <c r="D230" i="5"/>
  <c r="F230" i="5" s="1"/>
  <c r="J230" i="5" s="1"/>
  <c r="D229" i="5"/>
  <c r="F229" i="5" s="1"/>
  <c r="D228" i="5"/>
  <c r="F228" i="5" s="1"/>
  <c r="J228" i="5" s="1"/>
  <c r="D227" i="5"/>
  <c r="F227" i="5" s="1"/>
  <c r="D226" i="5"/>
  <c r="F226" i="5" s="1"/>
  <c r="J226" i="5" s="1"/>
  <c r="D225" i="5"/>
  <c r="F225" i="5" s="1"/>
  <c r="D224" i="5"/>
  <c r="F224" i="5" s="1"/>
  <c r="J224" i="5" s="1"/>
  <c r="D223" i="5"/>
  <c r="F223" i="5" s="1"/>
  <c r="D222" i="5"/>
  <c r="F222" i="5" s="1"/>
  <c r="J222" i="5" s="1"/>
  <c r="D221" i="5"/>
  <c r="F221" i="5" s="1"/>
  <c r="D220" i="5"/>
  <c r="F220" i="5" s="1"/>
  <c r="J220" i="5" s="1"/>
  <c r="D219" i="5"/>
  <c r="F219" i="5" s="1"/>
  <c r="D218" i="5"/>
  <c r="F218" i="5" s="1"/>
  <c r="J218" i="5" s="1"/>
  <c r="D217" i="5"/>
  <c r="F217" i="5" s="1"/>
  <c r="F216" i="5"/>
  <c r="J216" i="5" s="1"/>
  <c r="D216" i="5"/>
  <c r="D215" i="5"/>
  <c r="F215" i="5" s="1"/>
  <c r="J215" i="5" s="1"/>
  <c r="D214" i="5"/>
  <c r="F214" i="5" s="1"/>
  <c r="J214" i="5" s="1"/>
  <c r="D213" i="5"/>
  <c r="F213" i="5" s="1"/>
  <c r="J213" i="5" s="1"/>
  <c r="D212" i="5"/>
  <c r="F212" i="5" s="1"/>
  <c r="J212" i="5" s="1"/>
  <c r="D211" i="5"/>
  <c r="F211" i="5" s="1"/>
  <c r="J211" i="5" s="1"/>
  <c r="D210" i="5"/>
  <c r="F210" i="5" s="1"/>
  <c r="J210" i="5" s="1"/>
  <c r="D209" i="5"/>
  <c r="F209" i="5" s="1"/>
  <c r="J209" i="5" s="1"/>
  <c r="D208" i="5"/>
  <c r="F208" i="5" s="1"/>
  <c r="J208" i="5" s="1"/>
  <c r="D207" i="5"/>
  <c r="F207" i="5" s="1"/>
  <c r="J207" i="5" s="1"/>
  <c r="D206" i="5"/>
  <c r="F206" i="5" s="1"/>
  <c r="J206" i="5" s="1"/>
  <c r="D205" i="5"/>
  <c r="F205" i="5" s="1"/>
  <c r="J205" i="5" s="1"/>
  <c r="D204" i="5"/>
  <c r="F204" i="5" s="1"/>
  <c r="J204" i="5" s="1"/>
  <c r="D203" i="5"/>
  <c r="F203" i="5" s="1"/>
  <c r="J203" i="5" s="1"/>
  <c r="D202" i="5"/>
  <c r="F202" i="5" s="1"/>
  <c r="J202" i="5" s="1"/>
  <c r="D201" i="5"/>
  <c r="F201" i="5" s="1"/>
  <c r="J201" i="5" s="1"/>
  <c r="D200" i="5"/>
  <c r="F200" i="5" s="1"/>
  <c r="J200" i="5" s="1"/>
  <c r="D199" i="5"/>
  <c r="F199" i="5" s="1"/>
  <c r="J199" i="5" s="1"/>
  <c r="D198" i="5"/>
  <c r="F198" i="5" s="1"/>
  <c r="J198" i="5" s="1"/>
  <c r="D197" i="5"/>
  <c r="F197" i="5" s="1"/>
  <c r="D196" i="5"/>
  <c r="F196" i="5" s="1"/>
  <c r="D195" i="5"/>
  <c r="F195" i="5" s="1"/>
  <c r="J195" i="5" s="1"/>
  <c r="D194" i="5"/>
  <c r="F194" i="5" s="1"/>
  <c r="D193" i="5"/>
  <c r="F193" i="5" s="1"/>
  <c r="J193" i="5" s="1"/>
  <c r="D192" i="5"/>
  <c r="F192" i="5" s="1"/>
  <c r="D191" i="5"/>
  <c r="F191" i="5" s="1"/>
  <c r="J191" i="5" s="1"/>
  <c r="D190" i="5"/>
  <c r="F190" i="5" s="1"/>
  <c r="D189" i="5"/>
  <c r="F189" i="5" s="1"/>
  <c r="J189" i="5" s="1"/>
  <c r="D188" i="5"/>
  <c r="F188" i="5" s="1"/>
  <c r="D187" i="5"/>
  <c r="F187" i="5" s="1"/>
  <c r="J187" i="5" s="1"/>
  <c r="D186" i="5"/>
  <c r="F186" i="5" s="1"/>
  <c r="D185" i="5"/>
  <c r="F185" i="5" s="1"/>
  <c r="J185" i="5" s="1"/>
  <c r="D184" i="5"/>
  <c r="F184" i="5" s="1"/>
  <c r="D183" i="5"/>
  <c r="F183" i="5" s="1"/>
  <c r="J183" i="5" s="1"/>
  <c r="D182" i="5"/>
  <c r="F182" i="5" s="1"/>
  <c r="D181" i="5"/>
  <c r="F181" i="5" s="1"/>
  <c r="J181" i="5" s="1"/>
  <c r="D180" i="5"/>
  <c r="F180" i="5" s="1"/>
  <c r="D179" i="5"/>
  <c r="F179" i="5" s="1"/>
  <c r="J179" i="5" s="1"/>
  <c r="D178" i="5"/>
  <c r="F178" i="5" s="1"/>
  <c r="D177" i="5"/>
  <c r="F177" i="5" s="1"/>
  <c r="J177" i="5" s="1"/>
  <c r="D176" i="5"/>
  <c r="F176" i="5" s="1"/>
  <c r="D175" i="5"/>
  <c r="F175" i="5" s="1"/>
  <c r="J175" i="5" s="1"/>
  <c r="D174" i="5"/>
  <c r="F174" i="5" s="1"/>
  <c r="D173" i="5"/>
  <c r="F173" i="5" s="1"/>
  <c r="J173" i="5" s="1"/>
  <c r="D172" i="5"/>
  <c r="F172" i="5" s="1"/>
  <c r="D171" i="5"/>
  <c r="F171" i="5" s="1"/>
  <c r="J171" i="5" s="1"/>
  <c r="D170" i="5"/>
  <c r="F170" i="5" s="1"/>
  <c r="D169" i="5"/>
  <c r="F169" i="5" s="1"/>
  <c r="J169" i="5" s="1"/>
  <c r="D168" i="5"/>
  <c r="F168" i="5" s="1"/>
  <c r="D167" i="5"/>
  <c r="F167" i="5" s="1"/>
  <c r="J167" i="5" s="1"/>
  <c r="D166" i="5"/>
  <c r="F166" i="5" s="1"/>
  <c r="D165" i="5"/>
  <c r="F165" i="5" s="1"/>
  <c r="J165" i="5" s="1"/>
  <c r="D164" i="5"/>
  <c r="F164" i="5" s="1"/>
  <c r="D163" i="5"/>
  <c r="F163" i="5" s="1"/>
  <c r="J163" i="5" s="1"/>
  <c r="D162" i="5"/>
  <c r="F162" i="5" s="1"/>
  <c r="D161" i="5"/>
  <c r="F161" i="5" s="1"/>
  <c r="J161" i="5" s="1"/>
  <c r="D160" i="5"/>
  <c r="F160" i="5" s="1"/>
  <c r="D159" i="5"/>
  <c r="F159" i="5" s="1"/>
  <c r="J159" i="5" s="1"/>
  <c r="D158" i="5"/>
  <c r="F158" i="5" s="1"/>
  <c r="D157" i="5"/>
  <c r="F157" i="5" s="1"/>
  <c r="J157" i="5" s="1"/>
  <c r="D156" i="5"/>
  <c r="F156" i="5" s="1"/>
  <c r="D155" i="5"/>
  <c r="F155" i="5" s="1"/>
  <c r="J155" i="5" s="1"/>
  <c r="D154" i="5"/>
  <c r="F154" i="5" s="1"/>
  <c r="D153" i="5"/>
  <c r="F153" i="5" s="1"/>
  <c r="J153" i="5" s="1"/>
  <c r="D152" i="5"/>
  <c r="F152" i="5" s="1"/>
  <c r="D151" i="5"/>
  <c r="F151" i="5" s="1"/>
  <c r="J151" i="5" s="1"/>
  <c r="D150" i="5"/>
  <c r="F150" i="5" s="1"/>
  <c r="D149" i="5"/>
  <c r="F149" i="5" s="1"/>
  <c r="J149" i="5" s="1"/>
  <c r="D148" i="5"/>
  <c r="F148" i="5" s="1"/>
  <c r="D147" i="5"/>
  <c r="F147" i="5" s="1"/>
  <c r="J147" i="5" s="1"/>
  <c r="D146" i="5"/>
  <c r="F146" i="5" s="1"/>
  <c r="D144" i="5"/>
  <c r="F144" i="5" s="1"/>
  <c r="J144" i="5" s="1"/>
  <c r="D143" i="5"/>
  <c r="F143" i="5" s="1"/>
  <c r="J143" i="5" s="1"/>
  <c r="D142" i="5"/>
  <c r="F142" i="5" s="1"/>
  <c r="J142" i="5" s="1"/>
  <c r="D141" i="5"/>
  <c r="F141" i="5" s="1"/>
  <c r="J141" i="5" s="1"/>
  <c r="D140" i="5"/>
  <c r="F140" i="5" s="1"/>
  <c r="J140" i="5" s="1"/>
  <c r="D139" i="5"/>
  <c r="F139" i="5" s="1"/>
  <c r="J139" i="5" s="1"/>
  <c r="D138" i="5"/>
  <c r="F138" i="5" s="1"/>
  <c r="J138" i="5" s="1"/>
  <c r="D137" i="5"/>
  <c r="F137" i="5" s="1"/>
  <c r="J137" i="5" s="1"/>
  <c r="D136" i="5"/>
  <c r="J136" i="5" s="1"/>
  <c r="D135" i="5"/>
  <c r="F135" i="5" s="1"/>
  <c r="J135" i="5" s="1"/>
  <c r="D134" i="5"/>
  <c r="F134" i="5" s="1"/>
  <c r="J134" i="5" s="1"/>
  <c r="D133" i="5"/>
  <c r="F133" i="5" s="1"/>
  <c r="J133" i="5" s="1"/>
  <c r="D132" i="5"/>
  <c r="F132" i="5" s="1"/>
  <c r="J132" i="5" s="1"/>
  <c r="D131" i="5"/>
  <c r="F131" i="5" s="1"/>
  <c r="J131" i="5" s="1"/>
  <c r="D130" i="5"/>
  <c r="F130" i="5" s="1"/>
  <c r="J130" i="5" s="1"/>
  <c r="D129" i="5"/>
  <c r="F129" i="5" s="1"/>
  <c r="J129" i="5" s="1"/>
  <c r="D128" i="5"/>
  <c r="F128" i="5" s="1"/>
  <c r="J128" i="5" s="1"/>
  <c r="D127" i="5"/>
  <c r="F127" i="5" s="1"/>
  <c r="J127" i="5" s="1"/>
  <c r="D126" i="5"/>
  <c r="F126" i="5" s="1"/>
  <c r="J126" i="5" s="1"/>
  <c r="D125" i="5"/>
  <c r="F125" i="5" s="1"/>
  <c r="J125" i="5" s="1"/>
  <c r="D124" i="5"/>
  <c r="F124" i="5" s="1"/>
  <c r="J124" i="5" s="1"/>
  <c r="D123" i="5"/>
  <c r="F123" i="5" s="1"/>
  <c r="J123" i="5" s="1"/>
  <c r="D122" i="5"/>
  <c r="F122" i="5" s="1"/>
  <c r="J122" i="5" s="1"/>
  <c r="D121" i="5"/>
  <c r="F121" i="5" s="1"/>
  <c r="J121" i="5" s="1"/>
  <c r="D120" i="5"/>
  <c r="F120" i="5" s="1"/>
  <c r="J120" i="5" s="1"/>
  <c r="D119" i="5"/>
  <c r="F119" i="5" s="1"/>
  <c r="J119" i="5" s="1"/>
  <c r="D118" i="5"/>
  <c r="F118" i="5" s="1"/>
  <c r="J118" i="5" s="1"/>
  <c r="D117" i="5"/>
  <c r="F117" i="5" s="1"/>
  <c r="J117" i="5" s="1"/>
  <c r="D116" i="5"/>
  <c r="F116" i="5" s="1"/>
  <c r="J116" i="5" s="1"/>
  <c r="D115" i="5"/>
  <c r="F115" i="5" s="1"/>
  <c r="J115" i="5" s="1"/>
  <c r="D114" i="5"/>
  <c r="F114" i="5" s="1"/>
  <c r="J114" i="5" s="1"/>
  <c r="D113" i="5"/>
  <c r="F113" i="5" s="1"/>
  <c r="J113" i="5" s="1"/>
  <c r="D112" i="5"/>
  <c r="F112" i="5" s="1"/>
  <c r="J112" i="5" s="1"/>
  <c r="D111" i="5"/>
  <c r="F111" i="5" s="1"/>
  <c r="J111" i="5" s="1"/>
  <c r="D110" i="5"/>
  <c r="J110" i="5" s="1"/>
  <c r="D109" i="5"/>
  <c r="F109" i="5" s="1"/>
  <c r="J109" i="5" s="1"/>
  <c r="D108" i="5"/>
  <c r="F108" i="5" s="1"/>
  <c r="J108" i="5" s="1"/>
  <c r="D107" i="5"/>
  <c r="F107" i="5" s="1"/>
  <c r="J107" i="5" s="1"/>
  <c r="D106" i="5"/>
  <c r="F106" i="5" s="1"/>
  <c r="J106" i="5" s="1"/>
  <c r="D105" i="5"/>
  <c r="F105" i="5" s="1"/>
  <c r="J105" i="5" s="1"/>
  <c r="D104" i="5"/>
  <c r="F104" i="5" s="1"/>
  <c r="J104" i="5" s="1"/>
  <c r="D103" i="5"/>
  <c r="F103" i="5" s="1"/>
  <c r="J103" i="5" s="1"/>
  <c r="D102" i="5"/>
  <c r="F102" i="5" s="1"/>
  <c r="J102" i="5" s="1"/>
  <c r="D101" i="5"/>
  <c r="F101" i="5" s="1"/>
  <c r="J101" i="5" s="1"/>
  <c r="D100" i="5"/>
  <c r="F100" i="5" s="1"/>
  <c r="J100" i="5" s="1"/>
  <c r="D99" i="5"/>
  <c r="F99" i="5" s="1"/>
  <c r="J99" i="5" s="1"/>
  <c r="D98" i="5"/>
  <c r="F98" i="5" s="1"/>
  <c r="J98" i="5" s="1"/>
  <c r="D97" i="5"/>
  <c r="F97" i="5" s="1"/>
  <c r="J97" i="5" s="1"/>
  <c r="D96" i="5"/>
  <c r="F96" i="5" s="1"/>
  <c r="J96" i="5" s="1"/>
  <c r="D95" i="5"/>
  <c r="F95" i="5" s="1"/>
  <c r="J95" i="5" s="1"/>
  <c r="D94" i="5"/>
  <c r="F94" i="5" s="1"/>
  <c r="J94" i="5" s="1"/>
  <c r="D93" i="5"/>
  <c r="F93" i="5" s="1"/>
  <c r="J93" i="5" s="1"/>
  <c r="D92" i="5"/>
  <c r="F92" i="5" s="1"/>
  <c r="J92" i="5" s="1"/>
  <c r="D91" i="5"/>
  <c r="F91" i="5" s="1"/>
  <c r="J91" i="5" s="1"/>
  <c r="D90" i="5"/>
  <c r="F90" i="5" s="1"/>
  <c r="J90" i="5" s="1"/>
  <c r="D89" i="5"/>
  <c r="F89" i="5" s="1"/>
  <c r="J89" i="5" s="1"/>
  <c r="D88" i="5"/>
  <c r="F88" i="5" s="1"/>
  <c r="J88" i="5" s="1"/>
  <c r="D87" i="5"/>
  <c r="F87" i="5" s="1"/>
  <c r="J87" i="5" s="1"/>
  <c r="D86" i="5"/>
  <c r="J86" i="5" s="1"/>
  <c r="D85" i="5"/>
  <c r="F85" i="5" s="1"/>
  <c r="J85" i="5" s="1"/>
  <c r="D84" i="5"/>
  <c r="F84" i="5" s="1"/>
  <c r="J84" i="5" s="1"/>
  <c r="D83" i="5"/>
  <c r="F83" i="5" s="1"/>
  <c r="J83" i="5" s="1"/>
  <c r="D82" i="5"/>
  <c r="F82" i="5" s="1"/>
  <c r="J82" i="5" s="1"/>
  <c r="D81" i="5"/>
  <c r="F81" i="5" s="1"/>
  <c r="J81" i="5" s="1"/>
  <c r="D145" i="5"/>
  <c r="F145" i="5" s="1"/>
  <c r="J145" i="5" s="1"/>
  <c r="D80" i="5"/>
  <c r="F80" i="5" s="1"/>
  <c r="D79" i="5"/>
  <c r="F79" i="5" s="1"/>
  <c r="J79" i="5" s="1"/>
  <c r="D78" i="5"/>
  <c r="F78" i="5" s="1"/>
  <c r="D77" i="5"/>
  <c r="F77" i="5" s="1"/>
  <c r="J77" i="5" s="1"/>
  <c r="D76" i="5"/>
  <c r="F76" i="5" s="1"/>
  <c r="D75" i="5"/>
  <c r="F75" i="5" s="1"/>
  <c r="J75" i="5" s="1"/>
  <c r="D74" i="5"/>
  <c r="F74" i="5" s="1"/>
  <c r="D73" i="5"/>
  <c r="F73" i="5" s="1"/>
  <c r="J73" i="5" s="1"/>
  <c r="D72" i="5"/>
  <c r="F72" i="5" s="1"/>
  <c r="D71" i="5"/>
  <c r="F71" i="5" s="1"/>
  <c r="J71" i="5" s="1"/>
  <c r="D70" i="5"/>
  <c r="F70" i="5" s="1"/>
  <c r="D69" i="5"/>
  <c r="F69" i="5" s="1"/>
  <c r="J69" i="5" s="1"/>
  <c r="D68" i="5"/>
  <c r="F68" i="5" s="1"/>
  <c r="D67" i="5"/>
  <c r="F67" i="5" s="1"/>
  <c r="J67" i="5" s="1"/>
  <c r="D66" i="5"/>
  <c r="F66" i="5" s="1"/>
  <c r="D65" i="5"/>
  <c r="F65" i="5" s="1"/>
  <c r="J65" i="5" s="1"/>
  <c r="D64" i="5"/>
  <c r="F64" i="5" s="1"/>
  <c r="D63" i="5"/>
  <c r="F63" i="5" s="1"/>
  <c r="J63" i="5" s="1"/>
  <c r="D62" i="5"/>
  <c r="F62" i="5" s="1"/>
  <c r="F61" i="5"/>
  <c r="J61" i="5" s="1"/>
  <c r="D60" i="5"/>
  <c r="F60" i="5" s="1"/>
  <c r="D59" i="5"/>
  <c r="F59" i="5" s="1"/>
  <c r="J59" i="5" s="1"/>
  <c r="D58" i="5"/>
  <c r="F58" i="5" s="1"/>
  <c r="D57" i="5"/>
  <c r="F57" i="5" s="1"/>
  <c r="J57" i="5" s="1"/>
  <c r="D56" i="5"/>
  <c r="F56" i="5" s="1"/>
  <c r="D55" i="5"/>
  <c r="F55" i="5" s="1"/>
  <c r="J55" i="5" s="1"/>
  <c r="D54" i="5"/>
  <c r="F54" i="5" s="1"/>
  <c r="D53" i="5"/>
  <c r="F53" i="5" s="1"/>
  <c r="J53" i="5" s="1"/>
  <c r="D52" i="5"/>
  <c r="F52" i="5" s="1"/>
  <c r="D51" i="5"/>
  <c r="J51" i="5" s="1"/>
  <c r="D50" i="5"/>
  <c r="F50" i="5" s="1"/>
  <c r="J50" i="5" l="1"/>
  <c r="J52" i="5"/>
  <c r="J54" i="5"/>
  <c r="J56" i="5"/>
  <c r="J58" i="5"/>
  <c r="J60" i="5"/>
  <c r="J62" i="5"/>
  <c r="J64" i="5"/>
  <c r="J66" i="5"/>
  <c r="J68" i="5"/>
  <c r="J70" i="5"/>
  <c r="J72" i="5"/>
  <c r="J74" i="5"/>
  <c r="J76" i="5"/>
  <c r="J78" i="5"/>
  <c r="J80" i="5"/>
  <c r="J146" i="5"/>
  <c r="J148" i="5"/>
  <c r="J150" i="5"/>
  <c r="J152" i="5"/>
  <c r="J154" i="5"/>
  <c r="J156" i="5"/>
  <c r="J158" i="5"/>
  <c r="J160" i="5"/>
  <c r="J162" i="5"/>
  <c r="J164" i="5"/>
  <c r="J166" i="5"/>
  <c r="J168" i="5"/>
  <c r="J170" i="5"/>
  <c r="J172" i="5"/>
  <c r="J174" i="5"/>
  <c r="J176" i="5"/>
  <c r="J178" i="5"/>
  <c r="J180" i="5"/>
  <c r="J182" i="5"/>
  <c r="J184" i="5"/>
  <c r="J186" i="5"/>
  <c r="J188" i="5"/>
  <c r="J190" i="5"/>
  <c r="J192" i="5"/>
  <c r="J194" i="5"/>
  <c r="J196" i="5"/>
  <c r="J217" i="5"/>
  <c r="J219" i="5"/>
  <c r="J221" i="5"/>
  <c r="J223" i="5"/>
  <c r="J225" i="5"/>
  <c r="J227" i="5"/>
  <c r="J229" i="5"/>
  <c r="J231" i="5"/>
  <c r="J233" i="5"/>
  <c r="J235" i="5"/>
  <c r="J237" i="5"/>
  <c r="J239" i="5"/>
  <c r="J241" i="5"/>
  <c r="J243" i="5"/>
  <c r="J245" i="5"/>
  <c r="J247" i="5"/>
  <c r="J249" i="5"/>
  <c r="J251" i="5"/>
  <c r="J253" i="5"/>
  <c r="J255" i="5"/>
  <c r="J257" i="5"/>
  <c r="J259" i="5"/>
  <c r="J261" i="5"/>
  <c r="J263" i="5"/>
  <c r="J265" i="5"/>
  <c r="J267" i="5"/>
  <c r="J269" i="5"/>
  <c r="J271" i="5"/>
  <c r="J273" i="5"/>
  <c r="J275" i="5"/>
  <c r="J277" i="5"/>
  <c r="J279" i="5"/>
  <c r="J281" i="5"/>
  <c r="J283" i="5"/>
  <c r="J289" i="5"/>
  <c r="J291" i="5"/>
  <c r="J297" i="5"/>
  <c r="J299" i="5"/>
  <c r="J305" i="5"/>
  <c r="J307" i="5"/>
  <c r="J313" i="5"/>
  <c r="J315" i="5"/>
  <c r="J321" i="5"/>
  <c r="J323" i="5"/>
  <c r="J327" i="5"/>
  <c r="J329" i="5"/>
  <c r="J331" i="5"/>
  <c r="H19" i="8"/>
  <c r="H23" i="8"/>
  <c r="H24" i="8"/>
  <c r="J316" i="5"/>
  <c r="J318" i="5"/>
  <c r="J320" i="5"/>
  <c r="J322" i="5"/>
  <c r="J326" i="5"/>
  <c r="J328" i="5"/>
  <c r="J330" i="5"/>
  <c r="J332" i="5"/>
  <c r="J334" i="5"/>
  <c r="I197" i="5"/>
  <c r="I336" i="5" s="1"/>
  <c r="G336" i="5"/>
  <c r="G12" i="7"/>
  <c r="K12" i="7" s="1"/>
  <c r="J14" i="7"/>
  <c r="F324" i="5"/>
  <c r="H25" i="8"/>
  <c r="H21" i="8"/>
  <c r="H20" i="8"/>
  <c r="H18" i="8"/>
  <c r="H17" i="8"/>
  <c r="H16" i="8"/>
  <c r="E26" i="8"/>
  <c r="G22" i="8"/>
  <c r="H22" i="8" s="1"/>
  <c r="E14" i="7"/>
  <c r="J197" i="5"/>
  <c r="J285" i="5"/>
  <c r="J287" i="5"/>
  <c r="J293" i="5"/>
  <c r="J295" i="5"/>
  <c r="J301" i="5"/>
  <c r="J303" i="5"/>
  <c r="J309" i="5"/>
  <c r="J311" i="5"/>
  <c r="J317" i="5"/>
  <c r="J319" i="5"/>
  <c r="J325" i="5"/>
  <c r="J333" i="5"/>
  <c r="J129" i="4"/>
  <c r="K129" i="4" s="1"/>
  <c r="J130" i="4"/>
  <c r="K130" i="4" s="1"/>
  <c r="J131" i="4"/>
  <c r="K131" i="4" s="1"/>
  <c r="J123" i="4"/>
  <c r="K123" i="4" s="1"/>
  <c r="J122" i="4"/>
  <c r="K122" i="4" s="1"/>
  <c r="J121" i="4"/>
  <c r="K121" i="4" s="1"/>
  <c r="J120" i="4"/>
  <c r="K120" i="4" s="1"/>
  <c r="J115" i="4"/>
  <c r="K115" i="4" s="1"/>
  <c r="J116" i="4"/>
  <c r="K116" i="4" s="1"/>
  <c r="J117" i="4"/>
  <c r="K117" i="4" s="1"/>
  <c r="J118" i="4"/>
  <c r="K118" i="4" s="1"/>
  <c r="J119" i="4"/>
  <c r="K119" i="4" s="1"/>
  <c r="J114" i="4"/>
  <c r="K114" i="4" s="1"/>
  <c r="J99" i="4"/>
  <c r="K99" i="4" s="1"/>
  <c r="J100" i="4"/>
  <c r="K100" i="4" s="1"/>
  <c r="J101" i="4"/>
  <c r="K101" i="4" s="1"/>
  <c r="J102" i="4"/>
  <c r="K102" i="4" s="1"/>
  <c r="J103" i="4"/>
  <c r="K103" i="4" s="1"/>
  <c r="J105" i="4"/>
  <c r="K105" i="4" s="1"/>
  <c r="J106" i="4"/>
  <c r="K106" i="4" s="1"/>
  <c r="J107" i="4"/>
  <c r="K107" i="4" s="1"/>
  <c r="J108" i="4"/>
  <c r="K108" i="4" s="1"/>
  <c r="J109" i="4"/>
  <c r="K109" i="4" s="1"/>
  <c r="J110" i="4"/>
  <c r="K110" i="4" s="1"/>
  <c r="J111" i="4"/>
  <c r="K111" i="4" s="1"/>
  <c r="J112" i="4"/>
  <c r="K112" i="4" s="1"/>
  <c r="J92" i="4"/>
  <c r="K92" i="4" s="1"/>
  <c r="J93" i="4"/>
  <c r="K93" i="4" s="1"/>
  <c r="J94" i="4"/>
  <c r="K94" i="4" s="1"/>
  <c r="J95" i="4"/>
  <c r="K95" i="4" s="1"/>
  <c r="J88" i="4"/>
  <c r="K88" i="4" s="1"/>
  <c r="J86" i="4"/>
  <c r="K86" i="4" s="1"/>
  <c r="J85" i="4"/>
  <c r="K85" i="4" s="1"/>
  <c r="J76" i="4"/>
  <c r="K76" i="4" s="1"/>
  <c r="K69" i="4"/>
  <c r="K68" i="4"/>
  <c r="K67" i="4"/>
  <c r="K66" i="4"/>
  <c r="J64" i="4"/>
  <c r="J63" i="4"/>
  <c r="J62" i="4"/>
  <c r="J60" i="4"/>
  <c r="J59" i="4"/>
  <c r="J57" i="4"/>
  <c r="J15" i="4"/>
  <c r="J16" i="4"/>
  <c r="J17" i="4"/>
  <c r="J19" i="4"/>
  <c r="J21" i="4"/>
  <c r="J22" i="4"/>
  <c r="J23" i="4"/>
  <c r="J24" i="4"/>
  <c r="J25" i="4"/>
  <c r="J26" i="4"/>
  <c r="J27" i="4"/>
  <c r="J28" i="4"/>
  <c r="J51" i="4"/>
  <c r="J52" i="4"/>
  <c r="J53" i="4"/>
  <c r="J56" i="4"/>
  <c r="J58" i="4"/>
  <c r="K70" i="4"/>
  <c r="J71" i="4"/>
  <c r="J72" i="4"/>
  <c r="K72" i="4" s="1"/>
  <c r="J73" i="4"/>
  <c r="K73" i="4" s="1"/>
  <c r="J74" i="4"/>
  <c r="K74" i="4" s="1"/>
  <c r="J75" i="4"/>
  <c r="K75" i="4" s="1"/>
  <c r="J77" i="4"/>
  <c r="K77" i="4" s="1"/>
  <c r="J78" i="4"/>
  <c r="K78" i="4" s="1"/>
  <c r="J79" i="4"/>
  <c r="K79" i="4" s="1"/>
  <c r="J80" i="4"/>
  <c r="K80" i="4" s="1"/>
  <c r="J81" i="4"/>
  <c r="K81" i="4" s="1"/>
  <c r="J82" i="4"/>
  <c r="K82" i="4" s="1"/>
  <c r="J83" i="4"/>
  <c r="K83" i="4" s="1"/>
  <c r="J84" i="4"/>
  <c r="K84" i="4" s="1"/>
  <c r="J87" i="4"/>
  <c r="K87" i="4" s="1"/>
  <c r="J89" i="4"/>
  <c r="K89" i="4" s="1"/>
  <c r="J90" i="4"/>
  <c r="K90" i="4" s="1"/>
  <c r="J91" i="4"/>
  <c r="K91" i="4" s="1"/>
  <c r="J96" i="4"/>
  <c r="K96" i="4" s="1"/>
  <c r="J98" i="4"/>
  <c r="J113" i="4"/>
  <c r="K113" i="4" s="1"/>
  <c r="J124" i="4"/>
  <c r="K124" i="4" s="1"/>
  <c r="J125" i="4"/>
  <c r="K125" i="4" s="1"/>
  <c r="J126" i="4"/>
  <c r="K126" i="4" s="1"/>
  <c r="J127" i="4"/>
  <c r="K127" i="4" s="1"/>
  <c r="J128" i="4"/>
  <c r="K128" i="4" s="1"/>
  <c r="K71" i="4" l="1"/>
  <c r="J313" i="4"/>
  <c r="K14" i="7"/>
  <c r="G14" i="7"/>
  <c r="J324" i="5"/>
  <c r="H26" i="8"/>
  <c r="G26" i="8"/>
  <c r="D16" i="5"/>
  <c r="E336" i="5"/>
  <c r="D335" i="5"/>
  <c r="F335" i="5" s="1"/>
  <c r="J335" i="5" s="1"/>
  <c r="D49" i="5"/>
  <c r="F49" i="5" s="1"/>
  <c r="J49" i="5" s="1"/>
  <c r="D48" i="5"/>
  <c r="F48" i="5" s="1"/>
  <c r="J48" i="5" s="1"/>
  <c r="D47" i="5"/>
  <c r="F47" i="5" s="1"/>
  <c r="J47" i="5" s="1"/>
  <c r="D46" i="5"/>
  <c r="F46" i="5" s="1"/>
  <c r="J46" i="5" s="1"/>
  <c r="D45" i="5"/>
  <c r="F45" i="5" s="1"/>
  <c r="J45" i="5" s="1"/>
  <c r="D44" i="5"/>
  <c r="F44" i="5" s="1"/>
  <c r="J44" i="5" s="1"/>
  <c r="D43" i="5"/>
  <c r="F43" i="5" s="1"/>
  <c r="J43" i="5" s="1"/>
  <c r="D42" i="5"/>
  <c r="F42" i="5" s="1"/>
  <c r="J42" i="5" s="1"/>
  <c r="D41" i="5"/>
  <c r="F41" i="5" s="1"/>
  <c r="J41" i="5" s="1"/>
  <c r="D40" i="5"/>
  <c r="F40" i="5" s="1"/>
  <c r="J40" i="5" s="1"/>
  <c r="D39" i="5"/>
  <c r="F39" i="5" s="1"/>
  <c r="J39" i="5" s="1"/>
  <c r="D38" i="5"/>
  <c r="F38" i="5" s="1"/>
  <c r="J38" i="5" s="1"/>
  <c r="D37" i="5"/>
  <c r="F37" i="5" s="1"/>
  <c r="J37" i="5" s="1"/>
  <c r="D36" i="5"/>
  <c r="F36" i="5" s="1"/>
  <c r="J36" i="5" s="1"/>
  <c r="D35" i="5"/>
  <c r="F35" i="5" s="1"/>
  <c r="J35" i="5" s="1"/>
  <c r="D34" i="5"/>
  <c r="F34" i="5" s="1"/>
  <c r="J34" i="5" s="1"/>
  <c r="D33" i="5"/>
  <c r="J33" i="5" s="1"/>
  <c r="D32" i="5"/>
  <c r="F32" i="5" s="1"/>
  <c r="J32" i="5" s="1"/>
  <c r="D31" i="5"/>
  <c r="F31" i="5" s="1"/>
  <c r="J31" i="5" s="1"/>
  <c r="D30" i="5"/>
  <c r="F30" i="5" s="1"/>
  <c r="J30" i="5" s="1"/>
  <c r="D29" i="5"/>
  <c r="J29" i="5" s="1"/>
  <c r="D28" i="5"/>
  <c r="F28" i="5" s="1"/>
  <c r="J28" i="5" s="1"/>
  <c r="D27" i="5"/>
  <c r="F27" i="5" s="1"/>
  <c r="J27" i="5" s="1"/>
  <c r="D26" i="5"/>
  <c r="F26" i="5" s="1"/>
  <c r="J26" i="5" s="1"/>
  <c r="D25" i="5"/>
  <c r="F25" i="5" s="1"/>
  <c r="J25" i="5" s="1"/>
  <c r="D24" i="5"/>
  <c r="F24" i="5" s="1"/>
  <c r="J24" i="5" s="1"/>
  <c r="D23" i="5"/>
  <c r="F23" i="5" s="1"/>
  <c r="J23" i="5" s="1"/>
  <c r="D22" i="5"/>
  <c r="F22" i="5" s="1"/>
  <c r="J22" i="5" s="1"/>
  <c r="D21" i="5"/>
  <c r="F21" i="5" s="1"/>
  <c r="J21" i="5" s="1"/>
  <c r="D20" i="5"/>
  <c r="F20" i="5" s="1"/>
  <c r="J20" i="5" s="1"/>
  <c r="D19" i="5"/>
  <c r="F19" i="5" s="1"/>
  <c r="J19" i="5" s="1"/>
  <c r="D18" i="5"/>
  <c r="F18" i="5" s="1"/>
  <c r="J18" i="5" s="1"/>
  <c r="D17" i="5"/>
  <c r="F17" i="5" s="1"/>
  <c r="F16" i="5" l="1"/>
  <c r="D336" i="5"/>
  <c r="J17" i="5"/>
  <c r="J16" i="5" l="1"/>
  <c r="J336" i="5" s="1"/>
  <c r="F336" i="5"/>
</calcChain>
</file>

<file path=xl/comments1.xml><?xml version="1.0" encoding="utf-8"?>
<comments xmlns="http://schemas.openxmlformats.org/spreadsheetml/2006/main">
  <authors>
    <author>Un usuario de Microsoft Office satisfecho</author>
  </authors>
  <commentList>
    <comment ref="C6" authorId="0">
      <text>
        <r>
          <rPr>
            <sz val="8"/>
            <color indexed="81"/>
            <rFont val="Tahoma"/>
            <family val="2"/>
          </rPr>
          <t xml:space="preserve">Concurso de méritos 
Contratación directa 
Litación pública 
Selección abreviada. 
</t>
        </r>
      </text>
    </comment>
  </commentList>
</comments>
</file>

<file path=xl/sharedStrings.xml><?xml version="1.0" encoding="utf-8"?>
<sst xmlns="http://schemas.openxmlformats.org/spreadsheetml/2006/main" count="2188" uniqueCount="1287">
  <si>
    <t>FIRMA GERENTE</t>
  </si>
  <si>
    <t>NOMBRE GERENTE</t>
  </si>
  <si>
    <t>LA VICTORIA</t>
  </si>
  <si>
    <t>EL TUNAL</t>
  </si>
  <si>
    <t>SIMON BOLIVAR</t>
  </si>
  <si>
    <t>OCCIDENTE KENNEDY</t>
  </si>
  <si>
    <t>SANTA CLARA</t>
  </si>
  <si>
    <t>BOSA</t>
  </si>
  <si>
    <t>ENGATIVÁ</t>
  </si>
  <si>
    <t>FONTIBÓN</t>
  </si>
  <si>
    <t>TUNJUELITO</t>
  </si>
  <si>
    <t>CENTRO ORIENTE</t>
  </si>
  <si>
    <t>SAN BLAS</t>
  </si>
  <si>
    <t>CHAPINERO</t>
  </si>
  <si>
    <t>SUBA</t>
  </si>
  <si>
    <t>USAQUÉN</t>
  </si>
  <si>
    <t>USME</t>
  </si>
  <si>
    <t>DEL SUR</t>
  </si>
  <si>
    <t>NAZARETH</t>
  </si>
  <si>
    <t>PABLO VI</t>
  </si>
  <si>
    <t>SAN CRISTÓBAL</t>
  </si>
  <si>
    <t>RAFAEL URIBE URIBE</t>
  </si>
  <si>
    <t>VISTA HERMOSA</t>
  </si>
  <si>
    <t>DESCRIPCIÓN TÉCNICA DEL ELEMENTO</t>
  </si>
  <si>
    <t>UNIDAD DE MEDIDA</t>
  </si>
  <si>
    <t>CONSUMO PROMEDIO MENSUAL</t>
  </si>
  <si>
    <t>CANTIDAD PARA 12 MESES SIN INCREMENTO              (CANT.1)</t>
  </si>
  <si>
    <t>IVA</t>
  </si>
  <si>
    <t>PRECIO UNIT.</t>
  </si>
  <si>
    <t>VALOR TOTAL VIGENCIA (CANT. 1)</t>
  </si>
  <si>
    <t>RUBRO PRESUPUESTAL          EJEC. GASTO</t>
  </si>
  <si>
    <t>TOTALES</t>
  </si>
  <si>
    <t xml:space="preserve">DATOS </t>
  </si>
  <si>
    <t>Incremento Consumos</t>
  </si>
  <si>
    <t xml:space="preserve">IPC Salud </t>
  </si>
  <si>
    <t>EXISTENCIA ESPERADAS A 31 DIC/13</t>
  </si>
  <si>
    <t>CANTIDAD A COMPRAR PARA LA VIGENCIA 2014</t>
  </si>
  <si>
    <t>PRECIO UNIT. SIN IVA   2013</t>
  </si>
  <si>
    <t xml:space="preserve">HOSPITAL SAN RAFAEL NIVEL II SAN JUAN DEL CESAR </t>
  </si>
  <si>
    <t>ACEITE DE NARANJA X 4 LT</t>
  </si>
  <si>
    <t>ACEITE DE RICINO X 30 ML</t>
  </si>
  <si>
    <t xml:space="preserve">ACETAMINOFEN 100 MG GOTA  X 30 ML        </t>
  </si>
  <si>
    <t xml:space="preserve">ACETAMINOFEN 150 MG JARABE X 60 ML       </t>
  </si>
  <si>
    <t xml:space="preserve">ACETAMINOFEN 500 MG TABLETA CAJA x 100   </t>
  </si>
  <si>
    <t xml:space="preserve">ACETAZOLAMIDA 250 MG TABLETA CAJA x 30   </t>
  </si>
  <si>
    <t>ACETILCISTEINA 100MG POLVO</t>
  </si>
  <si>
    <t>ACETILCISTEINA 200MG POLVO</t>
  </si>
  <si>
    <t xml:space="preserve">ACIDO A SALICILICO 100 MG TAB X 100      </t>
  </si>
  <si>
    <t xml:space="preserve">ACICLOVIR 200 MG TABLETA CAJA X 25       </t>
  </si>
  <si>
    <t>ACICLOVIR 250 MG AMP x 10 ML</t>
  </si>
  <si>
    <t xml:space="preserve">ADRENALINA 1 MG AMPOLLA                  </t>
  </si>
  <si>
    <t xml:space="preserve">AGUA DESTILADA 500 ML             CAJx40 </t>
  </si>
  <si>
    <t xml:space="preserve">AGUA ESTERIL IRRIGACION      UROMATIC 3000ML CJx6 </t>
  </si>
  <si>
    <t xml:space="preserve">AGUA OXIGENADA 10 VOLUMENES FCO X 120 ML </t>
  </si>
  <si>
    <t xml:space="preserve">ALBENDAZOL 200 MG TABLETA CAJA X 50      </t>
  </si>
  <si>
    <t xml:space="preserve">ALBENDAZOL 400 MG SUSP X 20 ML SACHET    </t>
  </si>
  <si>
    <t>ALBUMINA HUMANA</t>
  </si>
  <si>
    <t xml:space="preserve">ALCAINE GOTAS OFTALMICA X 15 ML          </t>
  </si>
  <si>
    <t xml:space="preserve">ALFAMETILDOPA 250 MG TABLETA CAJA x 30   </t>
  </si>
  <si>
    <t xml:space="preserve">ALPRAZOLAM 0.25 MG TABLETA CAJA x 30   * </t>
  </si>
  <si>
    <t xml:space="preserve">ALPRAZOLAM 0.5 MG TABLETA CAJA x 30    * </t>
  </si>
  <si>
    <t xml:space="preserve">HIDROX DE ALUM+MAGN+SIMET SUS.FCO x150ML </t>
  </si>
  <si>
    <t xml:space="preserve">HIDROX DE ALUM+MAGN+SIMET SUS.FCO x360ML </t>
  </si>
  <si>
    <t xml:space="preserve">AMIKACINA 100 MG AMPOLLA [2ML]           </t>
  </si>
  <si>
    <t xml:space="preserve">AMIKACINA 500 MG AMPOLLA                 </t>
  </si>
  <si>
    <t xml:space="preserve">AMINOFILINA 240 MG / 10 ML AMPOLLA       </t>
  </si>
  <si>
    <t xml:space="preserve">AMIODARONA 150 MG AMPOLLA x 3 ML         </t>
  </si>
  <si>
    <t xml:space="preserve">AMIODARONA 200 MG TABLETA CAJA x 10      </t>
  </si>
  <si>
    <t xml:space="preserve">AMITRIPTILINA 25 MG TABLETA CAJA x 30    </t>
  </si>
  <si>
    <t xml:space="preserve">AMLODIPINO 5 MG TABLETA X 10             </t>
  </si>
  <si>
    <t xml:space="preserve">AMOXICILINA 250 MG SUSP X 60 ML          </t>
  </si>
  <si>
    <t xml:space="preserve">AMOXICILINA 500 MG TABLETA X 100         </t>
  </si>
  <si>
    <t xml:space="preserve">AMPICILINA 1 GR AMPOLLA                  </t>
  </si>
  <si>
    <t xml:space="preserve">AMPICILINA 500 MG AMPOLLA              = </t>
  </si>
  <si>
    <t xml:space="preserve">AMPICILINA+SULBACTAN AMPOLLA [4ML]       </t>
  </si>
  <si>
    <t xml:space="preserve">AMPICILINA 250 MG SUSPENSION FRASCO x 60 </t>
  </si>
  <si>
    <t xml:space="preserve">ASCORBICO ACIDO 500 MG TAB               </t>
  </si>
  <si>
    <t>ATORVASTATINA 10 M TAB</t>
  </si>
  <si>
    <t>ATORVASTATINA 20 M TAB</t>
  </si>
  <si>
    <t>ATORVASTATINA 40 M TAB</t>
  </si>
  <si>
    <t xml:space="preserve">ATROPINA SULFATO 1 MG AMPOLLA            </t>
  </si>
  <si>
    <t xml:space="preserve">AZITROMICINA 500 MG TABLETA CAJA x 3     </t>
  </si>
  <si>
    <t xml:space="preserve">BECLOMETASONA 250MCG 200 DOSIS INAH BECL </t>
  </si>
  <si>
    <t xml:space="preserve">BETAMETASONA 4 MG AMPOLLA                </t>
  </si>
  <si>
    <t xml:space="preserve">BETAMETASONA 0.1% CREMA TUBO 20 GR       </t>
  </si>
  <si>
    <t xml:space="preserve">BETAMETASONA RETARD 3+3 AMPOLLA          </t>
  </si>
  <si>
    <t xml:space="preserve">BETA METIL DIGOXINA 0.02% X 2 ML LANITOP </t>
  </si>
  <si>
    <t xml:space="preserve">BETAMETILDIGOXINA  0.1 MG TABLETA CAJA X 20         </t>
  </si>
  <si>
    <t xml:space="preserve">BETA METIL DIGOXINA 0.6MG 10 ML GOTA     </t>
  </si>
  <si>
    <t xml:space="preserve">BIPERIDENO 2 MG TABLETA CAJA x 100       </t>
  </si>
  <si>
    <t xml:space="preserve">BISACODILO 5MG (LAXIUM)                  </t>
  </si>
  <si>
    <t>BROMURO DE ROCURONIO</t>
  </si>
  <si>
    <t xml:space="preserve">BUPINEST 0.75% x 10 ML AMPOLLA         = </t>
  </si>
  <si>
    <t xml:space="preserve">BUPIROP PESADO 0.5% AMPOULEPACK X 4  ML  </t>
  </si>
  <si>
    <t xml:space="preserve">GLUCONATO DE CALCIO 10 ML AMPOLLA        </t>
  </si>
  <si>
    <t xml:space="preserve">CARBONATO DE CALCIO 600MG+VIT D CAJx250  </t>
  </si>
  <si>
    <t>CARBON ACTIVADO (METICON)</t>
  </si>
  <si>
    <t>CARBON ACTIVADO GRANULADO BOLSA X 100 GR</t>
  </si>
  <si>
    <t xml:space="preserve">CALCITRIOL 0.25 MG CAPS X 100            </t>
  </si>
  <si>
    <t xml:space="preserve">CAPTOPRIL 25 MG TABLETA CAJA X 30        </t>
  </si>
  <si>
    <t xml:space="preserve">CAPTOPRIL 50 MG TABLETA CAJA X 30        </t>
  </si>
  <si>
    <t xml:space="preserve">CARBAMAZEPINA 200 MG TABLETA </t>
  </si>
  <si>
    <t xml:space="preserve">CARBAMAZEPINA 400 MG TABLETA </t>
  </si>
  <si>
    <t>CARBAMAZEPINA 100 MG/120 ML SUSP.ORAL</t>
  </si>
  <si>
    <t xml:space="preserve">CARVEDILOL 6.25 MG TABLETA               </t>
  </si>
  <si>
    <t xml:space="preserve">CARBONATO DE CALCIO 600MG TABL.CAJAx 250 </t>
  </si>
  <si>
    <t>CASPOFUNGINA (CANCIDAS)</t>
  </si>
  <si>
    <t xml:space="preserve">CEFALEXINA 125 MG SUSPEN. FRASCO X 60 ML </t>
  </si>
  <si>
    <t xml:space="preserve">CEFALEXINA 500 MG TAB X 50 (CEPRAX)      </t>
  </si>
  <si>
    <t xml:space="preserve">CEFALOTINA 1 GR AMPOLLA                  </t>
  </si>
  <si>
    <t xml:space="preserve">CEFAZOLINA AMPOLLA 1G                    </t>
  </si>
  <si>
    <t xml:space="preserve">CEFOTAXIMA 1 GR AMPOLLA                  </t>
  </si>
  <si>
    <t xml:space="preserve">CEFRADINA 1 GR AMPOLLA                 = </t>
  </si>
  <si>
    <t xml:space="preserve">CEFRADINA  500MG TAB                     </t>
  </si>
  <si>
    <t xml:space="preserve">CEFTAZIDIMA 1 GR AMPOLLA [5ML]           </t>
  </si>
  <si>
    <t xml:space="preserve">CEFTRIAXONA 1 GR AMPOLLA                 </t>
  </si>
  <si>
    <t xml:space="preserve">CIPROFLOXACINA 250 MG TABLETA CAJA x 300 </t>
  </si>
  <si>
    <t xml:space="preserve">CIPROFLOXACINA 100 MG AMPOLLA            </t>
  </si>
  <si>
    <t xml:space="preserve">CLARITROMICINA  500 MG AMP I.V </t>
  </si>
  <si>
    <t xml:space="preserve">CLARITROMICINA 500 MG TABLETA CAJAx10.   </t>
  </si>
  <si>
    <t>CLEMASTINA( TAVEGIL )2 MG/2ML AMP</t>
  </si>
  <si>
    <t xml:space="preserve">CLINDAMICINA 600 MG AMPOLLA [4ML]        </t>
  </si>
  <si>
    <t xml:space="preserve">CLONAZEPAM 0.5 MG TABLETA CAJA x 30    * </t>
  </si>
  <si>
    <t xml:space="preserve">CLONAZEPAN 2 MG TABLETA CAJA x 30      * </t>
  </si>
  <si>
    <t xml:space="preserve">CLONAZEPAM GOTA 2.5 MG x 20 ML(COQUAN)   </t>
  </si>
  <si>
    <t xml:space="preserve">CLONIDINA HCL X 0.150MG TABLET.CAJA x 50 </t>
  </si>
  <si>
    <t xml:space="preserve">CLOPIDROGREL 75 MG TAB.CAJA X 14           </t>
  </si>
  <si>
    <t>CLOTRIMAZOL 1% CREMA TOPICA</t>
  </si>
  <si>
    <t xml:space="preserve">CLOTRIMAZOL 1% SOLUC TOPICA FCO X 30 ML  </t>
  </si>
  <si>
    <t xml:space="preserve">CLOZAPINA 100 MG TAB CJx20             * </t>
  </si>
  <si>
    <t xml:space="preserve">COMPLEJO B 10 ML AMPOLLA                 </t>
  </si>
  <si>
    <t xml:space="preserve">CONDONES  UNIDAD                </t>
  </si>
  <si>
    <t xml:space="preserve">CYCLOFEN AMPOLLA 5%(MEDROXIP+ETINOLESTRA </t>
  </si>
  <si>
    <t xml:space="preserve">DEXAMETASONA 4 MG AMPOLLA                </t>
  </si>
  <si>
    <t xml:space="preserve">DEXAMETASONA 8 MG AMPOLLA                </t>
  </si>
  <si>
    <t xml:space="preserve">DEXTROSA AL  5% 250ML                    </t>
  </si>
  <si>
    <t xml:space="preserve">DEXTROSA 10% A.D. BOLSA x 500 CC  CAJx40 </t>
  </si>
  <si>
    <t xml:space="preserve">DEXTROSA 5% A.D. BOLSAx500 CC CAJx40     </t>
  </si>
  <si>
    <t xml:space="preserve">DEXTROSA 50% A.D. BOLSA x 500 ML  CAJX40 </t>
  </si>
  <si>
    <t xml:space="preserve">DIAZEPAM 10 MG/2ML AMP   *             = </t>
  </si>
  <si>
    <t xml:space="preserve">DICLOFENACO 50 MG TABL X 300             </t>
  </si>
  <si>
    <t xml:space="preserve">DICLOFENACO 75 MG AMPOLLA 3 ML           </t>
  </si>
  <si>
    <t xml:space="preserve">DICLOXACILINA 125 MG SUSP.FRASCO X 80 ML </t>
  </si>
  <si>
    <t xml:space="preserve">DICLOXACILINA 250 MG SUSP.FRASCO x 80 ML </t>
  </si>
  <si>
    <t xml:space="preserve">DIFENHIDRAMINA 250 MG JARABE FCO x 120ML </t>
  </si>
  <si>
    <t>DIFENHIDRAMINA HCL 10 MG AMP X 1 ML</t>
  </si>
  <si>
    <t xml:space="preserve">DIHIDROCODEINA 12 MG JARABE FCO x 120ML  </t>
  </si>
  <si>
    <t xml:space="preserve">DIMENHIDRINATO 50MG TABL.CAJx100 PASEDOL </t>
  </si>
  <si>
    <t xml:space="preserve">DIPIRONA 1 GR AMPOLLA                    </t>
  </si>
  <si>
    <t xml:space="preserve">DIPIRONA 2.5 GR / 5 ML AMPOLLA           </t>
  </si>
  <si>
    <t xml:space="preserve">DIPIRONA MAGNESICA 2 GR AMPOLLA          </t>
  </si>
  <si>
    <t xml:space="preserve">DOBUTAMINA 250 MG AMPOLLA X 20 ML        </t>
  </si>
  <si>
    <t xml:space="preserve">DOPAMINA 200 MG AMPOLLA [5ML]            </t>
  </si>
  <si>
    <t xml:space="preserve">DOXICICLINA 100 MG TABLETA CAJA x 10     </t>
  </si>
  <si>
    <t xml:space="preserve">ENALAPRIL 20 MG TABLETA CAJA x 20        </t>
  </si>
  <si>
    <t xml:space="preserve">ENALAPRIL 5 MG TABLETA CAJA x 50         </t>
  </si>
  <si>
    <t xml:space="preserve">ENEMA TRAVAD BOLSA x 133 ML              </t>
  </si>
  <si>
    <t xml:space="preserve">ENOXAPARINA CLEXANE 20 MG AMPOLLA </t>
  </si>
  <si>
    <t xml:space="preserve">ENOXAPARINA 40UI AMP (CLENOX) [0.4ML]    </t>
  </si>
  <si>
    <t xml:space="preserve">ENOXAPARINA 60UI AMP (CLENOX) [0.6ML]    </t>
  </si>
  <si>
    <t>ENSURE LIQUIDO LATA</t>
  </si>
  <si>
    <t>ERITROMICINA 500 MG TAB</t>
  </si>
  <si>
    <t xml:space="preserve">ERITROMICINA 250 MG SUSPE.FRASCO x 60 ML </t>
  </si>
  <si>
    <t xml:space="preserve">ERITROPROYETINA SOL INY 2000 UI 1ML     </t>
  </si>
  <si>
    <t>ESOMEPRAZOL  20 MG TAB</t>
  </si>
  <si>
    <t xml:space="preserve">ESPIRONOLACTONA 100 MG TABLETA CAJA X 20 </t>
  </si>
  <si>
    <t xml:space="preserve">ESPIRONOLACTONA 25 MG TABLETA X 20       </t>
  </si>
  <si>
    <t xml:space="preserve">ESTROGENO CONJUGADOS 0.625 MG TABLETA    </t>
  </si>
  <si>
    <t>ETILEFRINA  EFFORTIL 10 MG/ML AMP. x 1ML</t>
  </si>
  <si>
    <t xml:space="preserve">FENITOINA SODICA 100 MG TABLE.CAJA x 30  </t>
  </si>
  <si>
    <t xml:space="preserve">FENITOINA SODICA 250 MG AMPOLLA [5ML]    </t>
  </si>
  <si>
    <t xml:space="preserve">FENTANILO 0.50 MG AMPOLLA x 10 ML      * </t>
  </si>
  <si>
    <t xml:space="preserve">FLUCONAZOL 200 MG TABLETA CAJA x 4       </t>
  </si>
  <si>
    <t>FLUCONAZOL 200 MG S. INY</t>
  </si>
  <si>
    <t>FLUOXETINA  20 MG TAB</t>
  </si>
  <si>
    <t>FLUNARIZINA 10 MG TAB</t>
  </si>
  <si>
    <t xml:space="preserve">FLUIMUCIL 10% SOLUC.INHALADORA FCOx25 ML </t>
  </si>
  <si>
    <t>FLUIMUCIL 3 ML AMPOLLA</t>
  </si>
  <si>
    <t xml:space="preserve">ACIDO FOLICO 1 MG TABLETA CAJA x 250     </t>
  </si>
  <si>
    <t>FLUIFORT JARABE NIÑOS FCO X 60 ML</t>
  </si>
  <si>
    <t>FENOBARBITAL 100 MG TAB</t>
  </si>
  <si>
    <t>FENOBARBITAL 40 MG  AMPOLLA</t>
  </si>
  <si>
    <t>FENOBARBITAL 200 MG INY</t>
  </si>
  <si>
    <t xml:space="preserve">FOTORRETIN GOTAS OFT X 5 ML              </t>
  </si>
  <si>
    <t xml:space="preserve">FUROSEMIDA 20 MG/2 ML AMPOLLA            </t>
  </si>
  <si>
    <t xml:space="preserve">FUROSEMIDA 40 MG TABLETA CAJA x 100      </t>
  </si>
  <si>
    <t>GEMFIBROZILO 600 MG TAB</t>
  </si>
  <si>
    <t xml:space="preserve">GENTAMICINA 20 MG / 2 ML AMPOLLA         </t>
  </si>
  <si>
    <t xml:space="preserve">GENTAMICINA 40 MG AMPOLLA [1ML]          </t>
  </si>
  <si>
    <t xml:space="preserve">GENTAMICINA 80 MG AMPOLLA                </t>
  </si>
  <si>
    <t xml:space="preserve">GENTAMICINA 120 MG AMPOLLA               </t>
  </si>
  <si>
    <t xml:space="preserve">GENTAMICINA 3 MG GOTA  FRASCO x 5ML      </t>
  </si>
  <si>
    <t xml:space="preserve">GLIBENCLAMIDA 5 MG TABLETA CAJA x 30     </t>
  </si>
  <si>
    <t>GLUCONATO DE POTASIO (ION K)</t>
  </si>
  <si>
    <t xml:space="preserve">HALOPERIDOL 10MG/ML GOTA FCOx10ML        </t>
  </si>
  <si>
    <t xml:space="preserve">HALOPERIDOL 5 MG AMPOLLA                 </t>
  </si>
  <si>
    <t xml:space="preserve">HALOPERIDOL 5 MG TABLETA X 100           </t>
  </si>
  <si>
    <t xml:space="preserve">HEPARINA SODICA 5000 UI AMPx5ML EQ 25000 </t>
  </si>
  <si>
    <t xml:space="preserve">HIDROCLOROTIAZIDA 25 MG TAB X 240        </t>
  </si>
  <si>
    <t xml:space="preserve">HIDROCORTISONA 100 MG AMPOLLA [2ML]      </t>
  </si>
  <si>
    <t>HIDROCORTISONA (SOLU-CORTEF 500 MG AMP.)</t>
  </si>
  <si>
    <t xml:space="preserve">HIDROCORTISONA 1% CREMA TUBO x 15 GR     </t>
  </si>
  <si>
    <t xml:space="preserve">HIDROXICINA HCL 25MG/10ML JARABE FCOx120 </t>
  </si>
  <si>
    <t xml:space="preserve">HIDROXIETIL ALMIDON(200/0.5)HEMACEL PLAS </t>
  </si>
  <si>
    <t xml:space="preserve">HIERRO SULFATO FERROSO 300MG TABLETA CAJ x 300  </t>
  </si>
  <si>
    <t xml:space="preserve">HIOSCINA NBUT BROM+DIP .020+2.5G/5ML AMP </t>
  </si>
  <si>
    <t xml:space="preserve">HIOSCINA N-BUTIL BROMURO 10 MG TAB CJx20 </t>
  </si>
  <si>
    <t xml:space="preserve">HIOSCINA N-BUTIL BROMURO 20 MG AMPOLLA   </t>
  </si>
  <si>
    <t xml:space="preserve">IBUPROFENO 400 MG TABLETA CAJA X 60      </t>
  </si>
  <si>
    <t xml:space="preserve">IMIPENEN+CILASTATINA X 500 MG            </t>
  </si>
  <si>
    <t xml:space="preserve">INMUNOGLOBULINA HUMANA ANTI-D AMPx250MCG </t>
  </si>
  <si>
    <t xml:space="preserve">INSULINA N 100UI/ML AMP FCOx10ML GANSULI </t>
  </si>
  <si>
    <t xml:space="preserve">INSULINA R 100UI/ML AMP FCOx10ML GANSULI </t>
  </si>
  <si>
    <t>INSULINA GLARGINA X 10 ML(LANTUS)</t>
  </si>
  <si>
    <t xml:space="preserve">IPRATROPIO BROMURO AEROSOL BUC 0.02MG/0.05MG10ML   </t>
  </si>
  <si>
    <t xml:space="preserve"> IPRATOPIO+FENOTEROL SOL. X 20 ML BERODUAL</t>
  </si>
  <si>
    <t xml:space="preserve">BROMURO DE IPRATROPIO SOL INH X 15 ML    </t>
  </si>
  <si>
    <t xml:space="preserve">ISORANE (ISOFLORANO) FRASCO x 120 ML   = </t>
  </si>
  <si>
    <t xml:space="preserve">DINITRATO ISOSOR. 10MG TB CJx30          </t>
  </si>
  <si>
    <t xml:space="preserve">DINITRATO ISOSOR 5 MG CAJA X 40 SUBL     </t>
  </si>
  <si>
    <t xml:space="preserve"> (KALETRA)LOPINAVIR+RITONAVIR TAB</t>
  </si>
  <si>
    <t xml:space="preserve">KETAMINA 50 MG AMP x 10 ML (KETASHORT) * </t>
  </si>
  <si>
    <t xml:space="preserve">KETOCONAZOL 200 MG TABLETA CAJA x 10     </t>
  </si>
  <si>
    <t>LABETALOL 100 MG720 ML</t>
  </si>
  <si>
    <t>LAMIVUDINA 10 MG S. ORAL TAB</t>
  </si>
  <si>
    <t>LAMIVUDINA+ZIDOVUDINA 150 MG TAB</t>
  </si>
  <si>
    <t xml:space="preserve">LANEXAT 0.5MG/5ML AMP(FLUMAZENIL)        </t>
  </si>
  <si>
    <t xml:space="preserve">LEVOMEPROMAZINA 4% GOT X 20 ML (SINOGAN) </t>
  </si>
  <si>
    <t xml:space="preserve">LEVONORGESTREL150MCG ETINIL(SINOVUL) X21 </t>
  </si>
  <si>
    <t xml:space="preserve">LIDOCAINA 1% SIN EPINEFRINA 50ML SOL INY </t>
  </si>
  <si>
    <t xml:space="preserve">LIDOCAINA 2% SIN EPINEFRINA 50ML SOL INY </t>
  </si>
  <si>
    <t xml:space="preserve">LIDOCAINA 2% CON EPINEFRINA 50ML SOL INY </t>
  </si>
  <si>
    <t xml:space="preserve">LIDOCAINA CLORHIDRATO GEL/JALEA 2%       </t>
  </si>
  <si>
    <t xml:space="preserve">LORATADINA 10 MG TABLETA CAJA x 10       </t>
  </si>
  <si>
    <t xml:space="preserve">LORAZEPAM 2 MG TABLETA CAJA x 30       * </t>
  </si>
  <si>
    <t xml:space="preserve">LOSARTAN 50 MG TABLETA CAJA x 30         </t>
  </si>
  <si>
    <t xml:space="preserve">LOVASTATINA 20 MG TABLETA CAJA x 300     </t>
  </si>
  <si>
    <t xml:space="preserve">SULFATO DE MAGNESIO 20% AMPOLLA UNDx10ML </t>
  </si>
  <si>
    <t xml:space="preserve">MANITOL 20 % BOLSA X 500 ML (OSMORIN)    </t>
  </si>
  <si>
    <t xml:space="preserve">MEBENDAZOL 100 MG SUSPENSION X 30 ML     </t>
  </si>
  <si>
    <t xml:space="preserve">MEDROXIPROGESTERONA ACET.150MG AMP(DEPOT </t>
  </si>
  <si>
    <t>MEPERIDINA 100 MG S. INY</t>
  </si>
  <si>
    <t xml:space="preserve">MEROPENEM 1 GR AMPOLLA                   </t>
  </si>
  <si>
    <t xml:space="preserve">MEROPENEM 500 MG AMPOLLA                 </t>
  </si>
  <si>
    <t xml:space="preserve">METFORMINA 850 MG TAB. CJ x 30 MK        </t>
  </si>
  <si>
    <t xml:space="preserve">METIL PREDNISOLONA 500 MG AMP [8ML]      </t>
  </si>
  <si>
    <t xml:space="preserve">METHERGIN 0.2 MG x 1 ML AMPOLLA        * </t>
  </si>
  <si>
    <t>METIMAZOL (TAPAZOL) 5 MG TAB</t>
  </si>
  <si>
    <t xml:space="preserve">METOCARBAMOL 1 GR AMPOLLA                </t>
  </si>
  <si>
    <t xml:space="preserve">METOCARBAMOL 750 MG TABLETA CAJA x 300   </t>
  </si>
  <si>
    <t xml:space="preserve">METOCLOPRAMIDA 10 MG AMPOLLA X 2 ML      </t>
  </si>
  <si>
    <t>METOCLOPRAMIDA 4 MG/30ML GOTAS</t>
  </si>
  <si>
    <t xml:space="preserve">METOCLOPRAMIDA 10 MG TABLETA CAJA x 300  </t>
  </si>
  <si>
    <t xml:space="preserve">METOPROLOL 100 MG TAB CJ x 30 (BETOPROLO </t>
  </si>
  <si>
    <t xml:space="preserve">METOPROLOL 50 MG TAB CJ x 30 (BETOPROLO) </t>
  </si>
  <si>
    <t>METOPROLOL  1MG AMPOLLA X 5ML</t>
  </si>
  <si>
    <t xml:space="preserve">METRONIDAZOL 125 MG/5ML SUSP ORAL        </t>
  </si>
  <si>
    <t xml:space="preserve">METRONIDAZOL 250 MG SUSP.FRASCO x 120 ML </t>
  </si>
  <si>
    <t xml:space="preserve">METRONIDAZOL 500 MG INY FRASCO X 100 ML  </t>
  </si>
  <si>
    <t xml:space="preserve">METRONIDAZOL 500 MG OVULOS CAJA x 200    </t>
  </si>
  <si>
    <t xml:space="preserve">METRONIDAZOL 500 MG TABLETA CAJA x 100   </t>
  </si>
  <si>
    <t xml:space="preserve">MICROLUT 0.03MG,TAB.CAJAX35(LEVONORGESTR </t>
  </si>
  <si>
    <t>MIDAZOLAM  5 MG / 5 ML AMPOLLA</t>
  </si>
  <si>
    <t xml:space="preserve">MIDAZOLAM 15 MG / 3 ML AMPOLLA         * </t>
  </si>
  <si>
    <t>MINOXIDIL 10 MG TAB</t>
  </si>
  <si>
    <t xml:space="preserve">MISOPROSTOL  CYTIL 200MG TABLETA CAJAx14 </t>
  </si>
  <si>
    <t xml:space="preserve">MORFINA 10 MG/ML SOL INY                 </t>
  </si>
  <si>
    <t xml:space="preserve">NALOXONA 4 MG AMPOLLA X 1 ML (NARCAN)    </t>
  </si>
  <si>
    <t xml:space="preserve">NAPROXENO 125 MG SUSPEN.FRASCO x 80 ML = </t>
  </si>
  <si>
    <t xml:space="preserve">NAPROXENO 250 MG TABLETA CAJA x 10       </t>
  </si>
  <si>
    <t xml:space="preserve">NEOSTIGMINA 0.5 MG / 1ML AMPOLLA         </t>
  </si>
  <si>
    <t>NEVIRAPINA  50 MG SOL. FCO  X240 ML</t>
  </si>
  <si>
    <t xml:space="preserve">NIFEDIPINO 10 MG TABLETA CAJA x 30       </t>
  </si>
  <si>
    <t xml:space="preserve">NIFEDIPINO RETARD 30MG TABLETA CAJA x 20 </t>
  </si>
  <si>
    <t xml:space="preserve">NIMODIPINO 30 MG TABLETA CAJA X 30       </t>
  </si>
  <si>
    <t xml:space="preserve">NISTATINA CREMA TUBO x 20 GR             </t>
  </si>
  <si>
    <t xml:space="preserve">NISTATINA 100.000 UI SUSP.FRASCO x 60 ML </t>
  </si>
  <si>
    <t xml:space="preserve">NITROFURANTOINA 100 MG CJx50 MICROCRIST= </t>
  </si>
  <si>
    <t xml:space="preserve">NITROFURAZONA (FURACIN) POMADA TUBO x 40 GR              </t>
  </si>
  <si>
    <t xml:space="preserve">NITROFURAZONA (FURACIN) POMADA FRASCO x 500 GR           </t>
  </si>
  <si>
    <t xml:space="preserve">NITROGLICERINA 50MG/10ML SOL INY         </t>
  </si>
  <si>
    <t xml:space="preserve">NITROPRUSIATO DE SODIO 50 MG AMP FCOx2ML </t>
  </si>
  <si>
    <t xml:space="preserve">NORFLOXACINA 400 MG TABLETA CAJA x 14    </t>
  </si>
  <si>
    <t xml:space="preserve">OMEPRAZOL 20 MG TAB CAJA X 300(CIPLAPRAZ </t>
  </si>
  <si>
    <t xml:space="preserve">OMEPRAZOL 40 MG AMPOLLA (ORAZOLE)        </t>
  </si>
  <si>
    <t xml:space="preserve">ONDANSETRON 8MG/4ML SOL INY              </t>
  </si>
  <si>
    <t xml:space="preserve">OXACILINA 1 GR AMPOLLA                   </t>
  </si>
  <si>
    <t xml:space="preserve">OXIMETAZOLINA 0.025% GOTFRASCO x 15 ML   </t>
  </si>
  <si>
    <t xml:space="preserve">OXIMETAZOLINA 0.05% GOTAS FRASCO x 15 ML </t>
  </si>
  <si>
    <t xml:space="preserve">OXITOCINA 10 U.I x 1 ML AMPOLLA        * </t>
  </si>
  <si>
    <t xml:space="preserve">PAMOATO DE PIRANTEL 250MG/15ML SUSP      </t>
  </si>
  <si>
    <t xml:space="preserve">PENICILINA BENZAT 1200 AMPOLLA         = </t>
  </si>
  <si>
    <t xml:space="preserve">PENICILINA BENZAT 2400000 AMPOLLA      = </t>
  </si>
  <si>
    <t xml:space="preserve">PENICILINA PROC. 800.000 AMPOLLA         </t>
  </si>
  <si>
    <t xml:space="preserve">PENICILINA SODICA 1 M AMPOLLA [4ML]      </t>
  </si>
  <si>
    <t xml:space="preserve">PENICILINA SODICA 5 M AMPOLLA [5ML]    = </t>
  </si>
  <si>
    <t xml:space="preserve">PIPERACILINA TAZOBACTAM 4.5MG AMP        </t>
  </si>
  <si>
    <t xml:space="preserve">PIPERAZINA 10% JARABE X 60 ML            </t>
  </si>
  <si>
    <t xml:space="preserve">POLIMIX+NEOM+DEXA SOLUC.OFTALM.FCO x 5ML </t>
  </si>
  <si>
    <t xml:space="preserve">CLORURO DE POTASIO 10 ML AMPOLLA [10ML]  </t>
  </si>
  <si>
    <t xml:space="preserve">PREDNISOLONA 5 MG TABLETA CAJA x 30      </t>
  </si>
  <si>
    <t>PROGENDO 200 MG TABLETAS</t>
  </si>
  <si>
    <t>PROPOFOL 200 MG /20 ML AMP</t>
  </si>
  <si>
    <t xml:space="preserve">PROPRANOLOL 40 MG TABx20                 </t>
  </si>
  <si>
    <t xml:space="preserve">PROPRANOLOL 80 MG TABx20                 </t>
  </si>
  <si>
    <t xml:space="preserve">RANITIDINA 150 MG TABLETA CAJA x 300     </t>
  </si>
  <si>
    <t xml:space="preserve">RANITIDINA 300 MG TABLETA CAJA x 300     </t>
  </si>
  <si>
    <t xml:space="preserve">RANITIDINA 50 MG AMPOLLA                 </t>
  </si>
  <si>
    <t xml:space="preserve">SOLUCION HARTMAN BOLSAx500 ML CAJA X 40  </t>
  </si>
  <si>
    <t xml:space="preserve">SALBUTAMOL INHALADOR 200 DOSIS ASTHALIN  </t>
  </si>
  <si>
    <t xml:space="preserve">SALBUTAMOL SOLUCION NEBULx15ML (CIPLABUT </t>
  </si>
  <si>
    <t xml:space="preserve">SALBUTAMOL 2 MG JARABE X 120 ML          </t>
  </si>
  <si>
    <t xml:space="preserve">SALES DE REHIDRATACION SOBRE MANZA CJx30 </t>
  </si>
  <si>
    <t xml:space="preserve">SEVORANE SOLUCION 100% FRASCO x 250 ML   </t>
  </si>
  <si>
    <t xml:space="preserve">BICARBONATO DE SODIO 10 ML AMPOLLA       </t>
  </si>
  <si>
    <t xml:space="preserve">CLORURO DE SODIO 0.9% BOLSA X 25ML </t>
  </si>
  <si>
    <t xml:space="preserve">CLORURO DE SODIO 0.9% BOLSA X 50 ML CAJx100 </t>
  </si>
  <si>
    <t xml:space="preserve">CLORURO DE SODIO 0.9% BOLSA 100  CAJx100 </t>
  </si>
  <si>
    <t xml:space="preserve">CLORURO DE SODIO 0.9% BOLSA 250ML CAJx56 </t>
  </si>
  <si>
    <t xml:space="preserve">CLORURO DE SODIO 0.9% BOLSA 500ML CAJx40 </t>
  </si>
  <si>
    <t xml:space="preserve">CLORURO DE SODIO 0.9% BOLSA 1000ML </t>
  </si>
  <si>
    <t xml:space="preserve">CLORURO DE SODIO AMPOLLA       [10ML]    </t>
  </si>
  <si>
    <t xml:space="preserve">SUCCINILCOLINA QUELICIN 1 GR/10 ML VIAL                 </t>
  </si>
  <si>
    <t xml:space="preserve">SUCRALFATO 1 GR TABLETA CAJA x 20        </t>
  </si>
  <si>
    <t xml:space="preserve">SUERO ANTIOFIDICO POLIVALENTE x 10 CC    </t>
  </si>
  <si>
    <t xml:space="preserve">SULFAPLATA 1% CREMA POTE x 100 GR        </t>
  </si>
  <si>
    <t xml:space="preserve">TEOFILINA 125 MG TABLETA CAJA x 60       </t>
  </si>
  <si>
    <t xml:space="preserve">TEOFILINA 300 MG RETARD TABLETA X 20     </t>
  </si>
  <si>
    <t xml:space="preserve">TERBUROP 0.5 MG/ML AMPOLLA [1ML]         </t>
  </si>
  <si>
    <t xml:space="preserve">TIAMINA 100MG SOL INY                    </t>
  </si>
  <si>
    <t xml:space="preserve">TINIDAZOL 500 MG TABLETA CAJA x 240      </t>
  </si>
  <si>
    <t xml:space="preserve">TIOPENTAL 1 GR / 60 ML AMPOLLA           </t>
  </si>
  <si>
    <t xml:space="preserve">TOXOIDE TETANICO 0.5 ML UNIDOSIS VACUNA  </t>
  </si>
  <si>
    <t xml:space="preserve">TRAMADOL 100 MG AMPOLLA [2ML]            </t>
  </si>
  <si>
    <t xml:space="preserve">TRAMADOL 50 MG AMPOLLA                   </t>
  </si>
  <si>
    <t xml:space="preserve">TRAMADOL 100 MG GOTA  FRASCO X 10 ML     </t>
  </si>
  <si>
    <t xml:space="preserve">TRANEXAM 500 MG AMP/5 ML (ACIDO TRANEXA) </t>
  </si>
  <si>
    <t xml:space="preserve">TRAZODONA 50 MG TAB CAJA x 50 (TRITTICO) </t>
  </si>
  <si>
    <t xml:space="preserve">TRIMEBUTINA 50MG/5ML AMPOLLA (MUVETT)    </t>
  </si>
  <si>
    <t xml:space="preserve">TRIMETROPRIM+SULFA TAB ( 80+400)MG       </t>
  </si>
  <si>
    <t xml:space="preserve">TRIMETOPRIM SULFA 160/800MG TAB.CAJAx100 </t>
  </si>
  <si>
    <t>TRIMETROPIN+ SULFA 80+400 AMP</t>
  </si>
  <si>
    <t xml:space="preserve">ACIDO VALPROICO VALCOTE 500MG/5ML AMPOLLA </t>
  </si>
  <si>
    <t xml:space="preserve">ACIDO VALPROICO 250 MG SUSP X 120 ML     </t>
  </si>
  <si>
    <t xml:space="preserve">ACIDO VALPROICO 250 MG TABLETA  X 300    </t>
  </si>
  <si>
    <t xml:space="preserve">VANCOMICINA 500 MG AMP X 10 NL           </t>
  </si>
  <si>
    <t xml:space="preserve">VASOPRESINA 20 UI X 1 ML UNA AMPOLLA     </t>
  </si>
  <si>
    <t>VASTAREL35 MG TAB</t>
  </si>
  <si>
    <t xml:space="preserve">VECURONIO DE BROMURO 10MG/2.5ML AMPOLLA  </t>
  </si>
  <si>
    <t xml:space="preserve">HIERRO PARENTERAL AMPOLLA 50MG/ML 2ML    </t>
  </si>
  <si>
    <t xml:space="preserve">VERAPAMILO 120 MG TABLETA CAJA x 30      </t>
  </si>
  <si>
    <t xml:space="preserve">VERAPAMILO 80 MG TABLETA CAJA x 50       </t>
  </si>
  <si>
    <t xml:space="preserve">VITAMINA C 500MG TABLETA CAJA x 100      </t>
  </si>
  <si>
    <t xml:space="preserve">VITAMINA K1 10 MG AMP x 1 ML             </t>
  </si>
  <si>
    <t xml:space="preserve">WARFARINA SODICA 5 MG TABLETA X 250    = </t>
  </si>
  <si>
    <t>ZIDOVUDINA JARABE X 100 ML</t>
  </si>
  <si>
    <t>HOSPITAL SAN RAFAEL NIVEL II SAN JUAN DEL CESAR</t>
  </si>
  <si>
    <t>MATERIAL ODONTOL</t>
  </si>
  <si>
    <t xml:space="preserve">MATERIAL LABORATO </t>
  </si>
  <si>
    <t>MATERIAL RX</t>
  </si>
  <si>
    <t>PRODUCTOS FARMAC</t>
  </si>
  <si>
    <t>ALIMENTACION</t>
  </si>
  <si>
    <t>COMPRA DE EQUIPOS</t>
  </si>
  <si>
    <t>COMBUSTIBLES Y LUB</t>
  </si>
  <si>
    <t>IMPRESO Y PUBLICAC</t>
  </si>
  <si>
    <t>FECHA</t>
  </si>
  <si>
    <t xml:space="preserve">LUGAR                                 : </t>
  </si>
  <si>
    <t>SAN JUAN DEL CESAR, GUAJIRA</t>
  </si>
  <si>
    <t>ENTIDAD                             :</t>
  </si>
  <si>
    <t>HOSPITAL  "SAN  RAFAEL"  NIVEL  II</t>
  </si>
  <si>
    <t>UNIDAD  FUNCIONAL      :</t>
  </si>
  <si>
    <t>ALMACEN, FARMACIA  Y  MANTENIMIENTO.</t>
  </si>
  <si>
    <t>SEGÚN ESTIMACIONES HISTORICAS, CONSUMO A 12 MESES</t>
  </si>
  <si>
    <t>DESCRIPCION</t>
  </si>
  <si>
    <t xml:space="preserve">PRESUPUESTO </t>
  </si>
  <si>
    <t>MODIFICACIONES</t>
  </si>
  <si>
    <t>TOTAL</t>
  </si>
  <si>
    <t>saldo por ejecutar</t>
  </si>
  <si>
    <t>MATERIAL  MEDICO-QUIRURGICO.</t>
  </si>
  <si>
    <t>MATERIAL MD QUIRURGICO</t>
  </si>
  <si>
    <t xml:space="preserve"> REF: 01/2014</t>
  </si>
  <si>
    <t xml:space="preserve"> 01  DE  ENERO  DEL  2014.</t>
  </si>
  <si>
    <t xml:space="preserve"> PROGRAMA DE  COMPRAS  DEL HOSPITAL "SAN  RAFAEL"   E.S.E.  2014.</t>
  </si>
  <si>
    <t>PRESUPUESTO TOTAL 2014</t>
  </si>
  <si>
    <t>Cajas</t>
  </si>
  <si>
    <t>Unidad</t>
  </si>
  <si>
    <t>Frascos</t>
  </si>
  <si>
    <t>Paquete</t>
  </si>
  <si>
    <t>KIT</t>
  </si>
  <si>
    <t>PUNTAS AMARILLAS</t>
  </si>
  <si>
    <t>GALONES</t>
  </si>
  <si>
    <t>Baterias Mediana</t>
  </si>
  <si>
    <t>llaves para lavamano</t>
  </si>
  <si>
    <t>enchufes</t>
  </si>
  <si>
    <t>toma corrientes</t>
  </si>
  <si>
    <t>sifon para lavamano</t>
  </si>
  <si>
    <t>llaves para lavaplato</t>
  </si>
  <si>
    <t>bombillos ahorradores de energia de 30w</t>
  </si>
  <si>
    <t>Bombillos Electricos de 100 W.</t>
  </si>
  <si>
    <t>ACPM</t>
  </si>
  <si>
    <t>Baterias Pequeña</t>
  </si>
  <si>
    <t>Bolsas Plasticas de 10  Kilogramos Paquete de 1000</t>
  </si>
  <si>
    <t>Ambientador Spray grandes</t>
  </si>
  <si>
    <t>Brillo Fino</t>
  </si>
  <si>
    <t xml:space="preserve">Desinfectante de Piso Cajas x 12  </t>
  </si>
  <si>
    <t>Detergente Fab x 96</t>
  </si>
  <si>
    <t>Escoba Plasticas Grandes</t>
  </si>
  <si>
    <t>Guantes de Aseo de Plastico No. 7</t>
  </si>
  <si>
    <t>Limpiones y/o Balletillas</t>
  </si>
  <si>
    <t>Mechas Industriales Con Mango de Madera</t>
  </si>
  <si>
    <t>Rastrillos Plasticos</t>
  </si>
  <si>
    <t>Vinagre Blanco</t>
  </si>
  <si>
    <t>Bolsas</t>
  </si>
  <si>
    <t>Pacas</t>
  </si>
  <si>
    <t>Pares</t>
  </si>
  <si>
    <t>MATERIALES DE OFICINA Y PAPELERIA E IMPRESOS</t>
  </si>
  <si>
    <t>EJECTADO</t>
  </si>
  <si>
    <t>SUBDIRECCION ADVA Y FINANCIERA</t>
  </si>
  <si>
    <t>ASESOR DE PLANEACION</t>
  </si>
  <si>
    <t>ALMUERZO</t>
  </si>
  <si>
    <t xml:space="preserve">GERENTE E.S.E HOSPITAL SAN RAFAEL </t>
  </si>
  <si>
    <t>-</t>
  </si>
  <si>
    <t>ANEXOS PLAN DE ADQUISICIONES 2015</t>
  </si>
  <si>
    <t xml:space="preserve">ANEXO No. 1 -PLAN  ANUAL DE ADQUISICIONES </t>
  </si>
  <si>
    <t>CANTIDAD A COMPRAR PARA LA VIGENCIA 2015</t>
  </si>
  <si>
    <t>PRECIO UNIT. SIN IVA   2015</t>
  </si>
  <si>
    <t>2010110-2020210</t>
  </si>
  <si>
    <t>EXISTENCIAS ESPERADAS A 31 DIC/15</t>
  </si>
  <si>
    <t>ANEXO No. 3 - PLAN ANUAL DE ADQUISICIONES 2015</t>
  </si>
  <si>
    <t xml:space="preserve">Auxiliar Administrativo </t>
  </si>
  <si>
    <t xml:space="preserve">Auxiliar Administrativo  </t>
  </si>
  <si>
    <t xml:space="preserve">Mensajero  </t>
  </si>
  <si>
    <t>HORAS DIARIAS</t>
  </si>
  <si>
    <t>Urgencias</t>
  </si>
  <si>
    <t>Hospitalización</t>
  </si>
  <si>
    <t>Consulta Externa</t>
  </si>
  <si>
    <t>Laboratorio Clínico</t>
  </si>
  <si>
    <t>Radiología</t>
  </si>
  <si>
    <t>Centro de Salud 20 de Julio y zona rural</t>
  </si>
  <si>
    <t>Preparación de cuentas</t>
  </si>
  <si>
    <t>Atención al usuario</t>
  </si>
  <si>
    <t>Quirófanos</t>
  </si>
  <si>
    <t>Admisiones</t>
  </si>
  <si>
    <t>Estadísticas</t>
  </si>
  <si>
    <t>Auxiliar de atención al cliente</t>
  </si>
  <si>
    <t>CALL CENTER</t>
  </si>
  <si>
    <t>ANEXOS PLAN ADQUISISCIONES ANUAL 2015</t>
  </si>
  <si>
    <t xml:space="preserve">PERSONAL DE FACTURACIÓN </t>
  </si>
  <si>
    <t>Auditoria concurrente</t>
  </si>
  <si>
    <t>Analistas de cuentas médicas</t>
  </si>
  <si>
    <t>Auxiliar de cuentas médicas</t>
  </si>
  <si>
    <t>Ingeniero de Sistemas</t>
  </si>
  <si>
    <t>Coordinador general del Proceso</t>
  </si>
  <si>
    <t>Coordinador de facturación</t>
  </si>
  <si>
    <t>CONSULTA EXTERNA</t>
  </si>
  <si>
    <t>Lunes A Sábado</t>
  </si>
  <si>
    <t>LABORATORIO-BANCO DE SANGRE 1</t>
  </si>
  <si>
    <t>ADMINISTRATIVA</t>
  </si>
  <si>
    <t>HOSPITALIZACION 8 HORAS</t>
  </si>
  <si>
    <t>AUDITORIO-OFICINA-ALMACEN Y PASILLOS</t>
  </si>
  <si>
    <t>INSTALACIONES /JARDINERIA</t>
  </si>
  <si>
    <t>AREA DE DESECHOS</t>
  </si>
  <si>
    <t>HOSPITALIZACION</t>
  </si>
  <si>
    <t>Lunes A Domingo</t>
  </si>
  <si>
    <t>CIRUGIA</t>
  </si>
  <si>
    <t>URGENCIAS</t>
  </si>
  <si>
    <t>CENTRO DE SALUD</t>
  </si>
  <si>
    <t>CASA DEL ABUELO</t>
  </si>
  <si>
    <t>CASA DEL ABUELO COCINA</t>
  </si>
  <si>
    <t>HOSPITALIZACION NOCTURNA DE 6 HORAS</t>
  </si>
  <si>
    <t>Lunes a viernes</t>
  </si>
  <si>
    <t>6 am, 6 pm</t>
  </si>
  <si>
    <t>Sábado, domingo y feriados</t>
  </si>
  <si>
    <t>6:00 am 2:00 pm</t>
  </si>
  <si>
    <t>ODONTOLOGIA</t>
  </si>
  <si>
    <t>PSICOLOGIA</t>
  </si>
  <si>
    <t>NUTRICION Y DIETETICA</t>
  </si>
  <si>
    <t>TRABAJO SOCIAL</t>
  </si>
  <si>
    <t>INSTRUMENTACION QUIRURGICA</t>
  </si>
  <si>
    <t>MICROBIOLOGIA</t>
  </si>
  <si>
    <t>BACTERIOLOGIA TURNO</t>
  </si>
  <si>
    <t>BACTERIOLOGIA</t>
  </si>
  <si>
    <t>BACTERIOLOGIA 2 HORAS</t>
  </si>
  <si>
    <t>BATERIOLOGIA</t>
  </si>
  <si>
    <t>CITOLOGIA</t>
  </si>
  <si>
    <t>FISIOTERAPIA TURNO</t>
  </si>
  <si>
    <t>OBSERVACION</t>
  </si>
  <si>
    <t>CONSULTA EXTERNA-EXTRAMURAL</t>
  </si>
  <si>
    <t>192 (TURNO)</t>
  </si>
  <si>
    <t>Nº DE PERSONAS</t>
  </si>
  <si>
    <t xml:space="preserve">SERVICIO A CONTRATAR </t>
  </si>
  <si>
    <t xml:space="preserve">HORARIO </t>
  </si>
  <si>
    <t xml:space="preserve">PERSONAL ADMINISTRATIVO </t>
  </si>
  <si>
    <t>CARGO / AREAS</t>
  </si>
  <si>
    <t xml:space="preserve">AUDITORIA </t>
  </si>
  <si>
    <t xml:space="preserve">ASEO Y DESINFECCCION </t>
  </si>
  <si>
    <t xml:space="preserve">SERVICIO DE LAVANDERIA </t>
  </si>
  <si>
    <t xml:space="preserve">HORAS MESES </t>
  </si>
  <si>
    <t xml:space="preserve">MEDICINA GENERAL </t>
  </si>
  <si>
    <t xml:space="preserve">ENFERMERIA </t>
  </si>
  <si>
    <t xml:space="preserve">AUX. ENFERMERIA - TURNO </t>
  </si>
  <si>
    <t xml:space="preserve">AUX. ENFERMERIA - DIURNO </t>
  </si>
  <si>
    <t>AUX. ENFER. DIUR- C-EXT</t>
  </si>
  <si>
    <t xml:space="preserve">AUX. LABORATORIO - DIURNO </t>
  </si>
  <si>
    <t xml:space="preserve">AUX. ODONTOLOGIA - DIURNO </t>
  </si>
  <si>
    <t xml:space="preserve">TECNICO RAYOS X </t>
  </si>
  <si>
    <t>HIGIENISTA ORAL - DIURNO</t>
  </si>
  <si>
    <t xml:space="preserve">CONDUCTOR AMBULANCIA DISPONIBLE </t>
  </si>
  <si>
    <t>CAMILLERO TURNO</t>
  </si>
  <si>
    <t xml:space="preserve">CAMILLEROS </t>
  </si>
  <si>
    <t>AGENTES DE SALUD</t>
  </si>
  <si>
    <t>VACUNADORES</t>
  </si>
  <si>
    <t>AUX. LABORATORIO - TURNO</t>
  </si>
  <si>
    <t>PORTERO</t>
  </si>
  <si>
    <t>192 HR</t>
  </si>
  <si>
    <t>192+EXT</t>
  </si>
  <si>
    <t>96 HR</t>
  </si>
  <si>
    <t>PROCESO TECNICO ASISTENCIAL</t>
  </si>
  <si>
    <t xml:space="preserve">TOTAL </t>
  </si>
  <si>
    <t>MAQUINAS DE ANESTESIA MINDRAY</t>
  </si>
  <si>
    <t>MESA QUIRURGICA MINDRAY</t>
  </si>
  <si>
    <t>MESA QUIRURGICA TRASLUCIDA  MINDRAY</t>
  </si>
  <si>
    <t>MESA OBSTETRICA PARA PARTO</t>
  </si>
  <si>
    <t>SUCCIONADOR PULMO MED</t>
  </si>
  <si>
    <t>DESFIBRILADOR MINDRAY</t>
  </si>
  <si>
    <t>MONITOR MULTIPARÁMETROS MINDRAY</t>
  </si>
  <si>
    <t>ELECTROBISTURÍ WEM</t>
  </si>
  <si>
    <t xml:space="preserve">KIT PARA PROTECCIÓN PARA EL USO DE EQUIPO DE RAYOS X </t>
  </si>
  <si>
    <t>SIERRA CORTA YESO DIMEDA</t>
  </si>
  <si>
    <t>AUTOCLAVE  TUTTNAUER</t>
  </si>
  <si>
    <t>MICROSCOPIO QUIRÚRGICO CARL ZEISS</t>
  </si>
  <si>
    <t xml:space="preserve">SILLA QUIRÚRGICA CON  ESPALDAR, DESCANSA PIES Y APOYA BRAZOS </t>
  </si>
  <si>
    <t>RECUPERADOR DE SANGRE CELL SABER</t>
  </si>
  <si>
    <t>EQUIPO DE LARINGOSCOPIA</t>
  </si>
  <si>
    <t>SET DE MASCARA LARIGEA</t>
  </si>
  <si>
    <t>SET DE INTUBACION DIFICIL</t>
  </si>
  <si>
    <t>EQUIPO DE ANESTESIA LOCAL</t>
  </si>
  <si>
    <t>LAMPARA DE LUZ FRIA</t>
  </si>
  <si>
    <t>CUNA TERMICAS</t>
  </si>
  <si>
    <t>SWART DE EQUIPO DE RX</t>
  </si>
  <si>
    <t>MICROONDAS</t>
  </si>
  <si>
    <t>BALANZA PESA BEBE</t>
  </si>
  <si>
    <t>MONITOR FETAL</t>
  </si>
  <si>
    <t>EQUIPO PARA LEGRADOS ATMOS</t>
  </si>
  <si>
    <t xml:space="preserve">VITRINAS </t>
  </si>
  <si>
    <t>MESA DE RESERVA ( CARROS DE CURACIONES DE TRES PUESTOS )</t>
  </si>
  <si>
    <t>CARRO DE PARO</t>
  </si>
  <si>
    <t>LAMPARA CIELITICA CON LUZ LED</t>
  </si>
  <si>
    <t xml:space="preserve">VALOR /12 MESES </t>
  </si>
  <si>
    <t xml:space="preserve">Pinzas de reducción para huesos Lewin de 10cm </t>
  </si>
  <si>
    <t>Pinzas de reducción para huesos Kern con cremallera de seguridad de 10cm  6</t>
  </si>
  <si>
    <t xml:space="preserve">Ganchos de Blount de 40X5mm </t>
  </si>
  <si>
    <t xml:space="preserve">Separadores de mini-Howman de 6mm </t>
  </si>
  <si>
    <t xml:space="preserve">Separador de Houman de 8mm </t>
  </si>
  <si>
    <t xml:space="preserve"> Separadores de Houman de 18mm </t>
  </si>
  <si>
    <t xml:space="preserve">Pinza Gubia de Iuer de 8mm recta </t>
  </si>
  <si>
    <t xml:space="preserve">Cizalla para hueso Liston baby </t>
  </si>
  <si>
    <t xml:space="preserve">Cureta para hueso #2 de volkman </t>
  </si>
  <si>
    <t xml:space="preserve">Cureta para huesos #3 de volkman </t>
  </si>
  <si>
    <t xml:space="preserve">Cureta para hueso #4 de volkman </t>
  </si>
  <si>
    <t xml:space="preserve">Cureta para hueso #5 de volkman </t>
  </si>
  <si>
    <t xml:space="preserve">Elevadores de periostio tarabauf collin de 11m </t>
  </si>
  <si>
    <t xml:space="preserve">Clamps de hueso de Lane con corredera de seguridad 13cm-longitud </t>
  </si>
  <si>
    <t xml:space="preserve">Clamps de hueso de Lane con corredera de 17cm de longitud </t>
  </si>
  <si>
    <t xml:space="preserve">Cincel de Lambote de 4mm recto </t>
  </si>
  <si>
    <t xml:space="preserve">Cincel de Lambote de 6mm curvos </t>
  </si>
  <si>
    <t xml:space="preserve">Cincel de Lambote de 8mm rectos </t>
  </si>
  <si>
    <t xml:space="preserve">Cincel de Lambote de 8mm curvos </t>
  </si>
  <si>
    <t xml:space="preserve">Cincel Acalanado de hibbs rectos de 13mm </t>
  </si>
  <si>
    <t xml:space="preserve"> Cincel Acalanado de hibbs rectos de 19mm </t>
  </si>
  <si>
    <t xml:space="preserve">Raspas de putti de 13mm </t>
  </si>
  <si>
    <t>Cortadoras</t>
  </si>
  <si>
    <t xml:space="preserve">Martillos de cottle de 240grms </t>
  </si>
  <si>
    <t>Despeiostizador</t>
  </si>
  <si>
    <t xml:space="preserve">Dobladoras  medianas </t>
  </si>
  <si>
    <t xml:space="preserve">EQUIPO PARA ORTOPEDIA-HUESOS PEQUEÑOS </t>
  </si>
  <si>
    <t>Porta ligaduras deschamps Blunt de 1/1 para mano izquierda y derecha</t>
  </si>
  <si>
    <t xml:space="preserve">Cánula de succión de Frazier curvas #9 </t>
  </si>
  <si>
    <t xml:space="preserve">Disectores de Freer (septum nasal) </t>
  </si>
  <si>
    <t xml:space="preserve">Separadores de Bennet de 60mm (cx-cadera) </t>
  </si>
  <si>
    <t xml:space="preserve">Separador de Howman de 70mm </t>
  </si>
  <si>
    <t xml:space="preserve">Separadores de Ollie 36x60mm </t>
  </si>
  <si>
    <t xml:space="preserve">Elevador de periostio de Alexander de 24mm </t>
  </si>
  <si>
    <t xml:space="preserve">Separador de Chadley de cadera </t>
  </si>
  <si>
    <t>PERFORADORES NEUMATICOS</t>
  </si>
  <si>
    <t>INSTRUMENTAL SALA DE PARTO</t>
  </si>
  <si>
    <t xml:space="preserve">Espéculos vaginales de Graves 115X35mm </t>
  </si>
  <si>
    <t xml:space="preserve">Espéculos vaginales de Graves 100X30mm </t>
  </si>
  <si>
    <t xml:space="preserve">Pinzas de tenáculo de Pozzi (cuello uterino) </t>
  </si>
  <si>
    <t xml:space="preserve">Set de curetas cortantes rigidas de Sims (0-1-2-3-4-5-6) </t>
  </si>
  <si>
    <t>Set de curetas rigidas de Becamier (5-6-7-8-9-10)</t>
  </si>
  <si>
    <t xml:space="preserve"> (12mm, 14mm, 16mm, 19mm, 20mm)</t>
  </si>
  <si>
    <t xml:space="preserve">Pinzas de limpieza Bozeman </t>
  </si>
  <si>
    <t>Pinzas Foster rectos de 22cm</t>
  </si>
  <si>
    <t>Bandejas en acero inoxidable 30cm de ancho x 50 de largo</t>
  </si>
  <si>
    <t>Bandejas en acero inoxidable 30cm de ancho x 40 de largo</t>
  </si>
  <si>
    <t>Bandejas en acero inoxidable 20cm de ancho x 30 de largo</t>
  </si>
  <si>
    <t>Riñonera de 500ml</t>
  </si>
  <si>
    <t>Vasos en acero inoxidable</t>
  </si>
  <si>
    <t>Pinzas Kelly curvas de 10cm</t>
  </si>
  <si>
    <t>Pinzas Kelly curvas de 12cm</t>
  </si>
  <si>
    <t>Pinzas mosquito curvas de 8cm</t>
  </si>
  <si>
    <t>Pinzas Kelly adson</t>
  </si>
  <si>
    <t>Pinzas bacbcock de 18cm</t>
  </si>
  <si>
    <t>Pinzas bacbcock de 14cm</t>
  </si>
  <si>
    <t>Pinzas de campo o backhouse de 14cm</t>
  </si>
  <si>
    <t>Pinzas de campo o backhouse de 10cm</t>
  </si>
  <si>
    <t>Set de pinzas randall (cálculos biliares)</t>
  </si>
  <si>
    <t>Pinzas foaster curvas de 20cm</t>
  </si>
  <si>
    <t>Pinzas foaster rectas de 22cm</t>
  </si>
  <si>
    <t>Pinzas císticas o monihan de 22cm</t>
  </si>
  <si>
    <t>Pinzas de penintton de 20cm</t>
  </si>
  <si>
    <t>Pinzas duval Collins de 22cm</t>
  </si>
  <si>
    <t>Pinzas mixter de 20cm</t>
  </si>
  <si>
    <t>Pinzas mixter de 22cm</t>
  </si>
  <si>
    <t>Pinzas allix de 18cm</t>
  </si>
  <si>
    <t>Pinzas allix de 22cm</t>
  </si>
  <si>
    <t>Pinzas de allix de 12cm</t>
  </si>
  <si>
    <t>Pinzas kocher rectas de 20cm</t>
  </si>
  <si>
    <t>Pinzas kocher curvas de 18cm</t>
  </si>
  <si>
    <t>Pinzas Rochester curvas de 18cm</t>
  </si>
  <si>
    <t>Pinzas Rochester curvas de 20cm</t>
  </si>
  <si>
    <t>Pinzas Rochester curva de 22cm</t>
  </si>
  <si>
    <t>Mango de bisturí # 3 largo</t>
  </si>
  <si>
    <t>Mango de bisturí # 4 corto</t>
  </si>
  <si>
    <t>Mango de bisturí # 3 corto</t>
  </si>
  <si>
    <t>Mango de bisturí # 7</t>
  </si>
  <si>
    <t>Pinza de tenáculo o possi</t>
  </si>
  <si>
    <t>Pinza heaney uterinas de 22cm</t>
  </si>
  <si>
    <t>Tijeras de metzembaum curvas de 20cm</t>
  </si>
  <si>
    <t>Tijeras de metzembaum curvas de 16cm</t>
  </si>
  <si>
    <t>Tijeras de plastia curvas de 10cm</t>
  </si>
  <si>
    <t>Tijeras de plastia rectas de 10cm</t>
  </si>
  <si>
    <t>Dermatomo (1)</t>
  </si>
  <si>
    <t>Tijeras de mayo rectas de 20cm</t>
  </si>
  <si>
    <t>Separadores de doyen de 60x35cm</t>
  </si>
  <si>
    <t>Separadores de mastoides de 12cm</t>
  </si>
  <si>
    <t>Valva suprapubica  de doyen</t>
  </si>
  <si>
    <t>Separador de gelpy   (1)</t>
  </si>
  <si>
    <t>Separadores de weithlaner</t>
  </si>
  <si>
    <t>Pinzas de disección rusa de 16cm</t>
  </si>
  <si>
    <t>Pinzas de disección rusa de 20cm</t>
  </si>
  <si>
    <t>Pinzas de disección sin garra de 14cm</t>
  </si>
  <si>
    <t>Pinzas de disección sin garra de 18cm</t>
  </si>
  <si>
    <t>Pinzas de disección con garra de 14cm</t>
  </si>
  <si>
    <t>Pinzas de disección con garra de 18cm</t>
  </si>
  <si>
    <t>Pares de separadores de senn miller romos</t>
  </si>
  <si>
    <t>Pares de separadores de Richardson de 28x20</t>
  </si>
  <si>
    <t xml:space="preserve">Separadores de balfour adultos      </t>
  </si>
  <si>
    <t>Pares de separadores de farabeuf pediátricos</t>
  </si>
  <si>
    <t>Pares de separadores de farabeuf adultos</t>
  </si>
  <si>
    <t>Clamps intestinal de doyen rectos de 22cm</t>
  </si>
  <si>
    <t>Clamps intestinal de kocher curvos de 22cm</t>
  </si>
  <si>
    <t>Clamps intestinal de kocher rectos de 14cm</t>
  </si>
  <si>
    <t>Valvas maleables de 40mm de ancho</t>
  </si>
  <si>
    <t>Portagujas de mayo hegar de 18cm</t>
  </si>
  <si>
    <t>Portagujas de mayo hegar de 14cm</t>
  </si>
  <si>
    <t>Portagujas de mayo hegar de 22cm</t>
  </si>
  <si>
    <t>Cánula de succión de yankawer calibre 12</t>
  </si>
  <si>
    <t>Cánula de succión de frazier calibre 10</t>
  </si>
  <si>
    <t>Pinzas de disección adson con garra de 8cm</t>
  </si>
  <si>
    <t>Pinzas de disección adson sin garra de 8cm</t>
  </si>
  <si>
    <t>Mesas de mayo</t>
  </si>
  <si>
    <t>Mesas riñonera</t>
  </si>
  <si>
    <t>Flevoextractor</t>
  </si>
  <si>
    <t>Ganchos de piel</t>
  </si>
  <si>
    <t>Pinzas de colgajo o lahey</t>
  </si>
  <si>
    <t>Abreboca de mc ivor con sus 3 valvas</t>
  </si>
  <si>
    <t xml:space="preserve">Clamps vascular de satinkys </t>
  </si>
  <si>
    <t>Clamp  buldog</t>
  </si>
  <si>
    <t>Set de dilatadores de Vias biliares</t>
  </si>
  <si>
    <t>Separadores deaver ancho mediano y angosto</t>
  </si>
  <si>
    <t>Separadores de frish</t>
  </si>
  <si>
    <t>Separdores sullivan o Cono</t>
  </si>
  <si>
    <t>Separadores hepaticos</t>
  </si>
  <si>
    <t>Valvas de sims</t>
  </si>
  <si>
    <t>ESTANTES</t>
  </si>
  <si>
    <t xml:space="preserve">  Lavadora ultrasónica </t>
  </si>
  <si>
    <t>Guillotina y cortadoras eléctricas para corte de gasas y apósitos</t>
  </si>
  <si>
    <t>Carro de transporte de instrumental</t>
  </si>
  <si>
    <t>Sierra gigle y Manurios</t>
  </si>
  <si>
    <t xml:space="preserve">Pinzas bipolares </t>
  </si>
  <si>
    <t>Bomba de aspersion</t>
  </si>
  <si>
    <t xml:space="preserve">Camara de hood  o camara cefalica </t>
  </si>
  <si>
    <t xml:space="preserve">BOMBAS DE INFUSION </t>
  </si>
  <si>
    <t xml:space="preserve">Glucometros </t>
  </si>
  <si>
    <t>ventilador Respiratorio Portatil</t>
  </si>
  <si>
    <t>oximetro de pulso</t>
  </si>
  <si>
    <t xml:space="preserve">sillas de rueda </t>
  </si>
  <si>
    <t xml:space="preserve">atriles portasueros </t>
  </si>
  <si>
    <t xml:space="preserve">Nevera de seis pies </t>
  </si>
  <si>
    <t>dispensadores de agua</t>
  </si>
  <si>
    <t>videolaringoncopio</t>
  </si>
  <si>
    <t>Electrocauterio</t>
  </si>
  <si>
    <t>Ecógrafo</t>
  </si>
  <si>
    <t>Electrocardiiografo</t>
  </si>
  <si>
    <t>Pato niquelado para adulto</t>
  </si>
  <si>
    <t>Pato niquelado pediatrico</t>
  </si>
  <si>
    <t xml:space="preserve">camillas electronicas para sala de reanimación </t>
  </si>
  <si>
    <t xml:space="preserve">Rodillo para movilización de pacientes </t>
  </si>
  <si>
    <t>Manómetros para balas de oxigeno portatil</t>
  </si>
  <si>
    <t xml:space="preserve">cuadriculas metalicas para historias clinicas </t>
  </si>
  <si>
    <t xml:space="preserve">vitrinas </t>
  </si>
  <si>
    <t xml:space="preserve">brazaletes ára tensiometro para pacientes con obesidad mórbida </t>
  </si>
  <si>
    <t xml:space="preserve">MATERIALES Y EQUIPOS </t>
  </si>
  <si>
    <t>Impresoras laser  Keyocera FS-1320D</t>
  </si>
  <si>
    <t>Impresoras multifuncional Epson L355</t>
  </si>
  <si>
    <t>Impresora matriz de punto Epson fx-890</t>
  </si>
  <si>
    <t>Impresora multifuncional Epson L555</t>
  </si>
  <si>
    <t>Scaner móvil SCANJET PROSESSIONAL 1000. Anexo características</t>
  </si>
  <si>
    <t>Teclado usb Genius</t>
  </si>
  <si>
    <t>Mouse usb Genius</t>
  </si>
  <si>
    <t>Teclado ps/2 Genius</t>
  </si>
  <si>
    <t>Mouse ps/2 Genius</t>
  </si>
  <si>
    <t>Juego de frascos de Tintas Epson X 4 colores Bk T6641,M T6643,Y T6644,C T6642</t>
  </si>
  <si>
    <t>Toner TK-162 para imp.Kyocera FS-1120</t>
  </si>
  <si>
    <t>Toner 85A imp.HP</t>
  </si>
  <si>
    <t>Toner 35A imp.HP</t>
  </si>
  <si>
    <t>Toner ML-D104  imp.Samsung</t>
  </si>
  <si>
    <t>Tintas negra HP 21</t>
  </si>
  <si>
    <t>Tintas color HP 22</t>
  </si>
  <si>
    <t>Cintas impresoras Epson FX-890</t>
  </si>
  <si>
    <t>Cintas impresoras Epson FX-2190</t>
  </si>
  <si>
    <t>Memorias extraíbles Thosiba de 1 tera</t>
  </si>
  <si>
    <t>Memorias usb 16 MG</t>
  </si>
  <si>
    <t>Potes siliconas limpiadoras de 500 ml CRC</t>
  </si>
  <si>
    <t>Frascos de limpiavidrios de 1 ltr</t>
  </si>
  <si>
    <t>Potes limpiador electrónico de 300 cm marca CRC QD</t>
  </si>
  <si>
    <t>Cajas crema refrigerante para procesador</t>
  </si>
  <si>
    <t>Martillo</t>
  </si>
  <si>
    <t>Brochas de 3 pulgadas</t>
  </si>
  <si>
    <t>Jaks</t>
  </si>
  <si>
    <t>RJ45</t>
  </si>
  <si>
    <t>Tornillos con chazo de 2 pulgadas</t>
  </si>
  <si>
    <t>Caja Cable UTP categoría 6 X 300 mts</t>
  </si>
  <si>
    <t>Canaletas 1 pulgada X 3mts</t>
  </si>
  <si>
    <t>Canaletas 3 pulgada X 3mts</t>
  </si>
  <si>
    <t>Fuentes de poder mixta</t>
  </si>
  <si>
    <t>Suiches por 5 puntos</t>
  </si>
  <si>
    <t>Baterías CR 2032 para la tarjeta del computador</t>
  </si>
  <si>
    <t>Multitomas X 6 puestos</t>
  </si>
  <si>
    <t>Extensiones eléctricas por 5 mts</t>
  </si>
  <si>
    <t>Mts Balleta roja</t>
  </si>
  <si>
    <t xml:space="preserve">Computadores </t>
  </si>
  <si>
    <t xml:space="preserve">Portátiles </t>
  </si>
  <si>
    <t>LLANTAS E IMPULSADOR DE EQUIPO DE RX  (INTENSIFICADOR DE IMAGEN)</t>
  </si>
  <si>
    <t>(C) Modalidad De Selección</t>
  </si>
  <si>
    <t>(C) Tipo De Gasto</t>
  </si>
  <si>
    <t>(C ) Fuente Del  Recurso</t>
  </si>
  <si>
    <t>(C) Objeto Del Contrato</t>
  </si>
  <si>
    <t>(D) Valor Inicial Del Contrato</t>
  </si>
  <si>
    <t>(C) Nombre Completo Del Interventor</t>
  </si>
  <si>
    <t>CONTRATACION DIRECTA</t>
  </si>
  <si>
    <t>FUNCIONAMIENTO</t>
  </si>
  <si>
    <t>Venta de Servicios</t>
  </si>
  <si>
    <t>Suministro de víveres, lácteos y verduras, en la Casa de los Abuelos</t>
  </si>
  <si>
    <t>ENRIQUE DAVID CELEDON VILLAR</t>
  </si>
  <si>
    <t>INTERNO</t>
  </si>
  <si>
    <t>Suministro de Almuerzos a Médicos y Paramédicos, área - Cañaverales</t>
  </si>
  <si>
    <t>Suministro de Almuerzos a Médicos y Paramédicos, área - Caracoli</t>
  </si>
  <si>
    <t>Suministro de Almuerzos a Médicos y Paramédicos, área - La Peña</t>
  </si>
  <si>
    <t>4200201   4200201</t>
  </si>
  <si>
    <t>Suministro de Desayunos, almuerzos y Cenas a Médicos Internos</t>
  </si>
  <si>
    <t>Suministro, instalación, configuración, puesta en marcha y posterior capacitación para su uso, de licencias del Antivirus SOPHOS ENDPOINT BUSINESS EDITION</t>
  </si>
  <si>
    <t>Suministro de Recargas de Impresoras Láser, Periféricos e Insumos para  los Equipos de Computación</t>
  </si>
  <si>
    <t xml:space="preserve">Suministro  de material publicitario </t>
  </si>
  <si>
    <t xml:space="preserve">Suministro de Papelería  </t>
  </si>
  <si>
    <t xml:space="preserve">Suministro  de recarga de extintores </t>
  </si>
  <si>
    <t xml:space="preserve">Suministro de  DE SISTEMA DE COMPUTOS Y COMUNICACIONES </t>
  </si>
  <si>
    <t xml:space="preserve">Suministro de Materiales de Ferretería </t>
  </si>
  <si>
    <t>Suministro de Equipos de Cómputo</t>
  </si>
  <si>
    <t>Suministro de víveres, lácteos y verduras, en la casa de los abuelos de acuerdo a la minuta de alimentos entregada por la nutricionista encargada para el Centro Social Casa de los Abuelos de San Juan del Cesar</t>
  </si>
  <si>
    <t>Suministro de almuerzos a Médicos y Paramédicos de la ESE Hospital San Rafael, en el área rural,  Corregimiento de Cañaverales</t>
  </si>
  <si>
    <t>4200201  4200201</t>
  </si>
  <si>
    <t>suministro de almuerzos a Médicos y Paramédicos de la ESE Hospital San Rafael, en el área rural del Municipio de San Juan del Cesar, Corregimiento de Caracolí</t>
  </si>
  <si>
    <t>Suministro de almuerzos a Médicos y Paramédicos de la ESE Hospital San Rafael, en el área rural del municipio de San Juan del Cesar,  Corregimiento de La Peña</t>
  </si>
  <si>
    <t>Suministro de Recargas de Impresoras Láser, Periféricos e Insumos para  de los Equipos de Computación de la ESE Hospital San Rafael Nivel II</t>
  </si>
  <si>
    <t>Suministro de Colchonetas para Camas</t>
  </si>
  <si>
    <t>Suministro de Agua Purificada Embazada en Botellones y Bolsas Plásticas a la ESE Hospital San Rafael Nivel II</t>
  </si>
  <si>
    <t>4200101 4200101</t>
  </si>
  <si>
    <t>Suministro de Papelería Pre impresa   para  la ESE Hospital San Rafael Nivel II</t>
  </si>
  <si>
    <t>Servicios de Ampliación Red de Gases Medicinales O2 y Vacío en la Sala De Neonatos y Pabellón de Hospitalización  de  la ESE Hospital San Rafael</t>
  </si>
  <si>
    <t>Suministro de Carpetas Desacificadas  y Ganchos  Legajadores  Plásticos  para  la ESE Hospital San Rafael</t>
  </si>
  <si>
    <t>Suministro de Materiales de Oficina  para  la Ejecución del Programa de Estrategia de Recuperación Nutricional con Enfoque Comunitario,  Contrato Interadministrativo de Prestación de Servicios de Salud   No.057 de 2013,  Suscrito entre el Departamento de La Guajira- Secretaria de Salud y la E.S.E. Hospital San Rafael Nivel II.</t>
  </si>
  <si>
    <t xml:space="preserve">Suministro de Vidrios, Acrílicos, Polarizados, Argollas de Cortinas, Operadores de Celosía, Cuerpos de Celosías, Seguros Media Luna, Bisagra,  para la ESE Hospital San Rafael Nivel II. </t>
  </si>
  <si>
    <t xml:space="preserve">Suministro de Dotación  para  la Ejecución del Programa de Estrategia de Recuperación Nutricional con Enfoque Comunitario,  Contrato Interadministrativo de Prestación de Servicios de Salud   No.057 de 2013,  Suscrito entre el Departamento de La Guajira- Secretaria de Salud y la E.S.E. Hospital San Rafael Nivel II. </t>
  </si>
  <si>
    <t>Suministro de Equipos de Cómputo para  la ESE Hospital San Rafael Nivel II</t>
  </si>
  <si>
    <t>Suministro de Repuestos Utilizados en los Mantenimiento Correctivo Biomédico y Mantenimiento de Equipos de Refrigeración, No Incluidos en los Contratos No.017 y No.018 la E.S.E. Hospital San Rafael Nivel II</t>
  </si>
  <si>
    <t>Suministro de Papelería  para  la ESE Hospital San Rafael</t>
  </si>
  <si>
    <t>SUMINISTRO DE COMBUSTIBLE: ACPM (Importado) ACPM (Nacional), GASOLINA (Importada) por Galón, GASOLINA (Nacional) por Galón y Suministro de LUBRICANTES para la ejecución del plan de intervenciones Colectivas PIC según contrato interadministrativo No 051 de 2014 Celebrado entre el Municipio de San Juan del Cesar y la ESE Hospital San Rafael Nivel II.</t>
  </si>
  <si>
    <t>Suministro de Utensilios de Aseo y Materiales de Protección para el Área de Aseo de  la ESE Hospital San Rafael</t>
  </si>
  <si>
    <t>Suministro de Uniformes y Carnets para el personal contratado para la ejecución del  Plan de Intervenciones Colectivas PIC, según contrato Interadministrativo No 051 de 2014 Celebrado entre el municipio de San Juan del Cesar y la ESE Hospital San Rafael</t>
  </si>
  <si>
    <t xml:space="preserve">Suministro de Papelería, Utensilios de Oficina, para el personal contratado para la ejecución del  Plan de Intervenciones Colectivas PIC, según contrato Interadministrativo No 051 de 2014 Celebrado entre el municipio de San Juan del Cesar y la ESE Hospital San Rafael </t>
  </si>
  <si>
    <t>Suministro de Recipientes Galleteros, Recipientes  Cuadrados Tapa Pequeño, Tijeras de Punta Roma, Ganchos Clip Metálicos, Cámara Fotográfica de 16 Megapíxeles HD, Cucharas Metálicas Pequeñas,    Para  la Ejecución del Programa de Estrategia de Recuperación Nutricional con Enfoque Comunitario,  Contrato Interadministrativo de Prestación de Servicios de Salud   No.057 de 2013,  Suscrito entre el Departamento de La Guajira- Secretaria de Salud y la E.S.E. Hospital San Rafael Nivel II</t>
  </si>
  <si>
    <t>Suministro de Plegables y Carnets de Visita a Usuarios de Hospitalización y Urgencias para  la ESE Hospital San Rafael Nivel II</t>
  </si>
  <si>
    <t>Suministro de repuestos para Maquina de Anestesia Beijing Aeroespace del Área de Cirugía de  la ESE Hospital San Rafael</t>
  </si>
  <si>
    <t>Suministro de  Mesa de Cirugía Universal Para el Área de Cirugía de la E.S.E. Hospital San Rafael Nivel II</t>
  </si>
  <si>
    <t xml:space="preserve">Suministro de Desparasitantes, Micronutrientes y Preservativos de los programas de Nutrición y Salud Sexual y Reproductiva ,  para la ejecución del  Plan de Intervenciones Colectivas PIC, según Contrato Interadministrativo No 051 de 2014 Celebrado entre el Municipio de San Juan del Cesar y la ESE Hospital San Rafael </t>
  </si>
  <si>
    <t>Suministro de Material Publicitario de Promoción, de los programas de Entorno Saludable y Enfermedades Crónicas No Transmisibles,  para la ejecución del  Plan de Intervenciones Colectivas PIC, según contrato Interadministrativo No 051 de 2014 Celebrado entre el municipio de San Juan del Cesar y la ESE Hospital San Rafael</t>
  </si>
  <si>
    <t>2010110</t>
  </si>
  <si>
    <t>Suministro de Kits Odontológicos y Kits de Aseo Personal, para los Programa de Salud Oral y Entorno Saludable,  Para la Ejecución del  Plan de Intervenciones Colectivas PIC, según contrato Interadministrativo No 051 de 2014 Celebrado entre el Municipio de San Juan del Cesar y la ESE Hospital San Rafael</t>
  </si>
  <si>
    <t>2020220       4200102</t>
  </si>
  <si>
    <t xml:space="preserve">Suministro de Elementos y Materiales de Aseo para la E.S.E. Hospital San Rafael Nivel II. </t>
  </si>
  <si>
    <t xml:space="preserve">Suministro de Materiales de Oficina para la E.S.E. Hospital San Rafael Nivel II. </t>
  </si>
  <si>
    <t>2020123  2010122  2020122</t>
  </si>
  <si>
    <t xml:space="preserve">Suministro de Desparasitantes y Micronutrientes del Programa de Nutrición,  Para la Ejecución del  Plan de Intervenciones Colectivas PIC, según Contrato Interadministrativo No 051 de 2014 Celebrado entre el Municipio de San Juan del Cesar y la E.S.E Hospital San Rafael Nivel II </t>
  </si>
  <si>
    <t>Suministro de Toallas Para el Área de  Fisioterapia de  la ESE Hospital San Rafael Nivel II</t>
  </si>
  <si>
    <t>Suministro de Materiales de Ferretería  para  la ESE Hospital San Rafael Nivel II</t>
  </si>
  <si>
    <t xml:space="preserve">Suministro de Medicamentos, Lancetas Desechables Estéril y Micro cubetas SensibilizadasHB201, para  la Ejecución del Programa de Estrategia de Recuperación Nutricional con Enfoque Comunitario,  Contrato Interadministrativo de Prestación de Servicios de Salud   No.057 de 2013,  Suscrito entre el Departamento de La Guajira- Secretaria de Salud y la E.S.E. Hospital San Rafael Nivel II. </t>
  </si>
  <si>
    <t xml:space="preserve">Suministro de Kits Odontológicos y Kits de Aseo Personal, para los Programas de Salud Oral y Entorno Saludable,  en la Ejecución del  Plan de Intervenciones Colectivas PIC, según contrato Interadministrativo No 051 de 2014 Celebrado entre el Municipio de San Juan del Cesar y la ESE Hospital San Rafael Nivel II </t>
  </si>
  <si>
    <t>Suministro de Material Publicitario, Cartillas y Juegos Didácticos, Para los Programas de Salud Sexual y Reproductiva y Salud Mental, para la Ejecución del  Plan de Intervenciones Colectivas PIC, según contrato Interadministrativo No 051 de 2014 Celebrado entre el municipio de San Juan del Cesar y la ESE Hospital San Rafael Nivel II</t>
  </si>
  <si>
    <t>Tipo De Vinculación Interventor O Supervisor</t>
  </si>
  <si>
    <t>Nombre Completo Del Interventor</t>
  </si>
  <si>
    <t xml:space="preserve"> Rubro Del Cdp</t>
  </si>
  <si>
    <t xml:space="preserve"> Fecha De Suscripción Del Contrato</t>
  </si>
  <si>
    <t>Valor Inicial Del Contrato</t>
  </si>
  <si>
    <t>Servicios Médicos  Especializados en Patología, a los Usuarios del Hospital, Modalidad Eventos, para la Elaboración de Estudios Histopatológicos de los Especímenes remitidos, Con su Respectiva Autorización.</t>
  </si>
  <si>
    <t>Servicios de Encuadernado, Pastado con Vinilo, Fotocopiado, Pegado, Cosido y Timbre de 691 libros de las áreas de Tesorería, Banco de Sangre  y Laboratorio Clínico de la E.S.E Hospital San Rafael Nivel II</t>
  </si>
  <si>
    <t>Servicios de Asesoría Contable y Financiera de la ESE Hospital San Rafael Nivel II</t>
  </si>
  <si>
    <t xml:space="preserve">Servicios  de Lavado de los Vehículos de la ESE Hospital San Rafael Nivel II </t>
  </si>
  <si>
    <t xml:space="preserve">Servicios Profesionales de Gestión ambiental en la ESE Hospital San Rafael </t>
  </si>
  <si>
    <t xml:space="preserve">Servicios de Vacunadora en la ESE Hospital San Rafael </t>
  </si>
  <si>
    <t>Servicios de Vacunadora en la ESE Hospital San Rafael Nivel II</t>
  </si>
  <si>
    <t>Servicios de digitadora para el área de Vacunación en la ESE Hospital San Rafael Nivel II</t>
  </si>
  <si>
    <t>Emitir pautas publicitarias para la ESE Hospital San Rafael Nivel II de San Juan Del Cesar; la Guajira, en la programación de la emisora LA VOZ DE LA PROVINCIA DE PADILLA, 1530 khz, banda AM</t>
  </si>
  <si>
    <t xml:space="preserve">Servicios Periodísticos y Pautas Publicitarias  de la E.S.E. Hospital San Rafael Nivel II de San Juan del Cesar , la Guajira, en el Programa Radial Vallenatos de Oro, por la estación Radial OLIMPICA ESTEREO 93.7 FM. </t>
  </si>
  <si>
    <t>Servicios de Transmisión de pautas publicitarias por periodos mensuales las cuales serán emitidas todos los días de lunes a viernes en el programa periodístico PRIMERA PLANA, que se transmite de 2:00 a 3:00 pm, a través de la emisora CARDENAL STEREO 94.7 F.M</t>
  </si>
  <si>
    <t>Servicios de Mantenimiento Preventivo y Correctivo de los Equipos de Computación de la ESE Hospital San Rafael</t>
  </si>
  <si>
    <t xml:space="preserve">Servicios de Revisoría Fiscal </t>
  </si>
  <si>
    <t>Servicios  de  Mantenimiento y Limpieza Alcantarillado</t>
  </si>
  <si>
    <t>Servicios  de  Mantenimiento, Reparación y Limpieza de: Ventiladores, Turbinas, Planta Eléctrica, Televisor</t>
  </si>
  <si>
    <t>Servicios Periodísticos y Pautas publicitarias, Emitir el Programa Institucional de la E.S.E. Hospital San Rafael Nivel II  de San Juan Del Cesar; la Guajira, por 30 minutos, los Jueves de cada Semana, en el horario de 8:00 a 8:30 am.  CARDENAL STEREO 94.7 F.M.</t>
  </si>
  <si>
    <t>Servicios Profesionales  de Técnico en Salud Ocupacional (Seguridad sanitaria y ambiental)</t>
  </si>
  <si>
    <t xml:space="preserve">Servicios de Profesionales de Apoyo en el Área de Planeación </t>
  </si>
  <si>
    <t>Servicios Profesionales de Gestión Ambiental</t>
  </si>
  <si>
    <t xml:space="preserve">Servicios de Vacunadora </t>
  </si>
  <si>
    <t>Servicios Profesionales de abogado de Apoyo a la Oficina Jurídica</t>
  </si>
  <si>
    <t xml:space="preserve">Servicios Profesionales de Auditoría y Control de Medicamentos </t>
  </si>
  <si>
    <t xml:space="preserve">Servicios de Digitadora Para el Área de Vacunación </t>
  </si>
  <si>
    <t>Servicios Periodísticos y  Pautas Publicitarias en la programación de la emisora LA VOZ DE LA PROVINCIA DE PADILLA, 1530 khz, banda AM.</t>
  </si>
  <si>
    <t>Servicios Periodísticos y Pautas publicitarias Programa Radial Vallenatos de Oro, por la estación Radial OLIMPICA ESTEREO 93.7 FM</t>
  </si>
  <si>
    <t xml:space="preserve">Servicios de Administración de Sitio Web y Comunidades o Redes Sociales </t>
  </si>
  <si>
    <t xml:space="preserve">Servicios Médicos Especializados en Patología </t>
  </si>
  <si>
    <t xml:space="preserve">Servicios de Auxiliar Administrativo </t>
  </si>
  <si>
    <t xml:space="preserve">Servicios de Asesoría Jurídica </t>
  </si>
  <si>
    <t xml:space="preserve">Servicios de Trasporte intermunicipal de Funcionarios y Correo </t>
  </si>
  <si>
    <t xml:space="preserve">Servicios de Asesoría Contable y Financiera </t>
  </si>
  <si>
    <t>Servicios de venta de guías contados para el transporte - SERVIENTREGA S.A</t>
  </si>
  <si>
    <t xml:space="preserve">Servicios de Asesoría en Recursos Humanos </t>
  </si>
  <si>
    <t xml:space="preserve">Servicios Profesionales en el Área de Contratación </t>
  </si>
  <si>
    <t>Servicios Profesionales como Contador</t>
  </si>
  <si>
    <t xml:space="preserve">Servicios como Profesional de Cartera </t>
  </si>
  <si>
    <t xml:space="preserve"> Servicios de Arriendo de Vehículo Motorizado</t>
  </si>
  <si>
    <t xml:space="preserve">RUBRO PRESUPUESTAL EJC. GASTO </t>
  </si>
  <si>
    <t xml:space="preserve">NOMBRE DEL RUBRO PRESUPUESTAL </t>
  </si>
  <si>
    <t xml:space="preserve">RECUROS DISPONIBLES EN EL RUBRO PRESUPUESTAL </t>
  </si>
  <si>
    <t xml:space="preserve">OBJETO A CONTRATAR </t>
  </si>
  <si>
    <t>Compra de bienes para la prestaciónde Servicios</t>
  </si>
  <si>
    <t xml:space="preserve">MODALIDAD DEL PROCESO DE SELECCIÓN </t>
  </si>
  <si>
    <t>TIPO DE CONTRATO</t>
  </si>
  <si>
    <t xml:space="preserve">TIPO DE CONTRATO </t>
  </si>
  <si>
    <t xml:space="preserve">AREA REPONSABLE </t>
  </si>
  <si>
    <t>FECHA ESTIMADA PARA INICIO DE CONTRATO</t>
  </si>
  <si>
    <t>PLAZO INICIAL DE CONTRATO</t>
  </si>
  <si>
    <t xml:space="preserve">CONTRATACION DIRECTA </t>
  </si>
  <si>
    <t>PRODUCTOS FARMACEUTICOS</t>
  </si>
  <si>
    <t>SUBGERENCIA ADMINITRATIVA</t>
  </si>
  <si>
    <t xml:space="preserve">ANEXO No. 2 -PLAN  ANUAL DE ADQUISICIONES </t>
  </si>
  <si>
    <t xml:space="preserve">Gastos complementarios e intermedios   </t>
  </si>
  <si>
    <t xml:space="preserve">ALIMENTACION </t>
  </si>
  <si>
    <t xml:space="preserve">ANEXO No. 3 -PLAN  ANUAL DE ADQUISICIONES </t>
  </si>
  <si>
    <t xml:space="preserve">SERVICIOS PROFESIONALES  ASISTENCIALES </t>
  </si>
  <si>
    <t>SERVICIOS PERSONAL INDIRECTO ASISTENCIAL</t>
  </si>
  <si>
    <t>SIBGERENCIA CIENTIFICA</t>
  </si>
  <si>
    <t xml:space="preserve">VALOR A CONTRATAR     6 MESES </t>
  </si>
  <si>
    <t>(C) Plazo De Ejecución- Unidad De Ejecución</t>
  </si>
  <si>
    <t>(N) Plazo De Ejecución- Número De Unidades</t>
  </si>
  <si>
    <t>MESES</t>
  </si>
  <si>
    <t>MES</t>
  </si>
  <si>
    <t>DIAS</t>
  </si>
  <si>
    <t xml:space="preserve">VALOR MENSUAL </t>
  </si>
  <si>
    <t>VALOR A 12 MESES</t>
  </si>
  <si>
    <t>VALOR A CONTRATAR 4 MESES</t>
  </si>
  <si>
    <t>SUBGERENCIA ADMINISTRATIVA</t>
  </si>
  <si>
    <t>SUBGERENCIA CIENTIFICA</t>
  </si>
  <si>
    <t>PLAZO INICIAL DEL CONTRATO</t>
  </si>
  <si>
    <t>B</t>
  </si>
  <si>
    <t>ECOGRAFO</t>
  </si>
  <si>
    <t>EQUIPOS DE COMPUTO</t>
  </si>
  <si>
    <t>CARRO DE TRANSPORTE DE INSTRUMENTAL</t>
  </si>
  <si>
    <t xml:space="preserve">COMPRA DE EQUIPOS </t>
  </si>
  <si>
    <t>CANT</t>
  </si>
  <si>
    <t>M2</t>
  </si>
  <si>
    <t xml:space="preserve">MANTENIEMIENTO </t>
  </si>
  <si>
    <t xml:space="preserve">SERVICIO DE MANTENIMIENTO </t>
  </si>
  <si>
    <t>UND DE MEDIDA</t>
  </si>
  <si>
    <t xml:space="preserve">VALOR UNITARIO </t>
  </si>
  <si>
    <t xml:space="preserve">VALOR TOTAL A CONTRATAR </t>
  </si>
  <si>
    <t>TOTAL A CONTRATAR</t>
  </si>
  <si>
    <t>SERVICIO DE MENTENIMIENTO</t>
  </si>
  <si>
    <t>AREA ENCARGADA</t>
  </si>
  <si>
    <t>PROCESO TECNICO ASISTENCIAL ESPECIALIZADO</t>
  </si>
  <si>
    <t xml:space="preserve">HOSPITAL SAN  LUCAS DE EL MOLINO GUAJIRA </t>
  </si>
  <si>
    <t>GERENCIA</t>
  </si>
  <si>
    <t>TRAMADOL  X 50 MG</t>
  </si>
  <si>
    <t>CEFTRIAXONA 1 G (POLVO EXT.  INY.  INTRAVE)</t>
  </si>
  <si>
    <t>HIDROCORTISONA(SOLU-CORTEF)100MG</t>
  </si>
  <si>
    <t>LISALGIL (DIPIRONA MAGNESICA)</t>
  </si>
  <si>
    <t>CAPTOPRIL DE 50</t>
  </si>
  <si>
    <t>ALCOHOL ANTISEPTICO   70 ° GAL-</t>
  </si>
  <si>
    <t>KONAKION  AMP (VITAM."K")</t>
  </si>
  <si>
    <t>BERODUAL  SOLUCION</t>
  </si>
  <si>
    <t>GENTAMICINA   80 MG (GARAMICINA)</t>
  </si>
  <si>
    <t>GENTAMICINA  SULFATO 3 MG/ 5 ML</t>
  </si>
  <si>
    <t>AMPICILINA 1 500  G</t>
  </si>
  <si>
    <t>AMINOFILINA X 10 ML</t>
  </si>
  <si>
    <t>ADRENALINA X 1 ML</t>
  </si>
  <si>
    <t>ATROPINA SULFATO 1ML</t>
  </si>
  <si>
    <t>NITROFUROZONA CREMA  5000 G</t>
  </si>
  <si>
    <t xml:space="preserve">NATROL </t>
  </si>
  <si>
    <t>KATROL</t>
  </si>
  <si>
    <t>DICLOFENACO  SODICO 75 MG</t>
  </si>
  <si>
    <t xml:space="preserve">PREGNISOLONA </t>
  </si>
  <si>
    <t>ACIDO ACETIL SALICILICO</t>
  </si>
  <si>
    <t>DIPIRONA SODICA</t>
  </si>
  <si>
    <t>DEXAMETASONA DE 8</t>
  </si>
  <si>
    <t xml:space="preserve">OXACILINA </t>
  </si>
  <si>
    <t>ACETAMIFEN JARABE</t>
  </si>
  <si>
    <t>ACETAMINOFEN TAB</t>
  </si>
  <si>
    <t>RANITIDINA AMP</t>
  </si>
  <si>
    <t xml:space="preserve">SUERO ORAL </t>
  </si>
  <si>
    <t xml:space="preserve">FLUMOCIL </t>
  </si>
  <si>
    <t>AMPICILINA DE 1 G</t>
  </si>
  <si>
    <t>LIDOCAINA JALEA</t>
  </si>
  <si>
    <t xml:space="preserve">PENICILINA SODICA </t>
  </si>
  <si>
    <t>FENITOINA AMP</t>
  </si>
  <si>
    <t>METHERGIN(METILERGOBASINA)</t>
  </si>
  <si>
    <t xml:space="preserve">SINTOCINON </t>
  </si>
  <si>
    <t xml:space="preserve">SALBUTAMOL INHALADOR </t>
  </si>
  <si>
    <t xml:space="preserve">VERAPAMILO TAB DE 80 </t>
  </si>
  <si>
    <t>OXIGENO MEDICINAL</t>
  </si>
  <si>
    <t xml:space="preserve">DISPOSITIVO INTRAUTERINO </t>
  </si>
  <si>
    <t>VENDAS DE YESO DE 5 X 5</t>
  </si>
  <si>
    <t>VENDAS ELASTICAS  DE 5 X 5</t>
  </si>
  <si>
    <t>VENDAS DE YESO DE 4 X 5</t>
  </si>
  <si>
    <t>VENDAS ELASTICAS DE 6 X 5</t>
  </si>
  <si>
    <t>VENDAS DE YESO DE 3 X 5</t>
  </si>
  <si>
    <t>VENDAS DE ALGODON 4 X 5</t>
  </si>
  <si>
    <t>VENDAS ELASTICAS DE 4 X 5</t>
  </si>
  <si>
    <t>VENDAS ELASTICAS  3 X 5</t>
  </si>
  <si>
    <t>APLICADORES</t>
  </si>
  <si>
    <t>ALGODON HOSPITALARIO</t>
  </si>
  <si>
    <t>AGUJAS DESECHABLES 23 X 1</t>
  </si>
  <si>
    <t>AGUJAS DESECHABLES 25X11/2</t>
  </si>
  <si>
    <t>BAJALENGUAS</t>
  </si>
  <si>
    <t xml:space="preserve">CYSTOFLO(SISTEMA P/DRENAJE </t>
  </si>
  <si>
    <t>CATGUTH CROMICO # 5-0</t>
  </si>
  <si>
    <t>CATGUTH CROMICO # 4-0</t>
  </si>
  <si>
    <t>CATGUTH CROMICO # 2-0</t>
  </si>
  <si>
    <t>CATGUTH CROMICO # 3-0</t>
  </si>
  <si>
    <t>ADAPTADORES DE TERAPIA RESPIRATORIO</t>
  </si>
  <si>
    <t>CINTA PARA EXTERILIZAR</t>
  </si>
  <si>
    <t>PAPEL DE ELECTROCARDIOGRAFO</t>
  </si>
  <si>
    <t>CAUCHO PARA TORNIQUETE</t>
  </si>
  <si>
    <t>INTRACATH #16</t>
  </si>
  <si>
    <t>INTRACATH # 18</t>
  </si>
  <si>
    <t>INTRACATH # 20</t>
  </si>
  <si>
    <t>INTRACATH # 22</t>
  </si>
  <si>
    <t>INTRACATH # 24</t>
  </si>
  <si>
    <t xml:space="preserve">ESPARADRAPO DE TELA </t>
  </si>
  <si>
    <t xml:space="preserve"> ESPARRADRAPO MICROPORO </t>
  </si>
  <si>
    <t>EQUIPO MACROGOTERO</t>
  </si>
  <si>
    <t>EQUIPO MICROGOTERO</t>
  </si>
  <si>
    <t>GASA HOSPITALARIA X90</t>
  </si>
  <si>
    <t>GEL PARA DOPLER</t>
  </si>
  <si>
    <t>HOJAS DE BISTURY # 10</t>
  </si>
  <si>
    <t>ISODINE SOLUCION</t>
  </si>
  <si>
    <t>ISODINE ESPUMA</t>
  </si>
  <si>
    <t>JERINGA S DESECHABLES DE 1</t>
  </si>
  <si>
    <t>JERINGAS DESECHABLES 2 CC</t>
  </si>
  <si>
    <t>JERINGAS DESECHABLES 5.CC</t>
  </si>
  <si>
    <t>JERINGAS DESECHABLES 10.CC</t>
  </si>
  <si>
    <t>JERINGAS DESECHABLES 20.CC</t>
  </si>
  <si>
    <t>CANULAS ADULTAS</t>
  </si>
  <si>
    <t>MONONYLON 2-0</t>
  </si>
  <si>
    <t>MONONYLON 3-0</t>
  </si>
  <si>
    <t>MONONYLON 4-0</t>
  </si>
  <si>
    <t>MONONYLON 5-0</t>
  </si>
  <si>
    <t>MONONYLON 6-0</t>
  </si>
  <si>
    <t>SONDAS DE NELATON # 6</t>
  </si>
  <si>
    <t>SONDAS DE NELATON # 8</t>
  </si>
  <si>
    <t>SONDAS DE NELATON # 12</t>
  </si>
  <si>
    <t>SONDAS DE NELATON # 14</t>
  </si>
  <si>
    <t>SONDAS DE NELATON # 16</t>
  </si>
  <si>
    <t>SONDAS DE NELATON #18</t>
  </si>
  <si>
    <t>SONDAS NASOGASTRICAS # 6</t>
  </si>
  <si>
    <t>SONDAS NASOGASTRICAS # 8</t>
  </si>
  <si>
    <t>SONDAS NASOGASTRICAS # 14</t>
  </si>
  <si>
    <t>SONDAS NASOGASTRICAS # 16</t>
  </si>
  <si>
    <t>SONDAS DE NELATON No 20</t>
  </si>
  <si>
    <t>KIT PARA NEBILIZAR PEDIATRICO</t>
  </si>
  <si>
    <t>TERMOMETROS ORALES</t>
  </si>
  <si>
    <t>TERMOMETROS RECTALES</t>
  </si>
  <si>
    <t>ESPECULOS DESECHABLES</t>
  </si>
  <si>
    <t>SOLUCION SALINA DE 500</t>
  </si>
  <si>
    <t>HARMANT   DE 500</t>
  </si>
  <si>
    <t xml:space="preserve">DEXTROSA AL 5% EN AGUA </t>
  </si>
  <si>
    <t>DEXTROSA AL 10 %</t>
  </si>
  <si>
    <t>CANULAS ´PEDIATRICAS</t>
  </si>
  <si>
    <t xml:space="preserve">GEL ANTIBACTERIAL </t>
  </si>
  <si>
    <t>JABON ANTIBATERIAL</t>
  </si>
  <si>
    <t xml:space="preserve">GUARDIANES </t>
  </si>
  <si>
    <t xml:space="preserve">AGUA ESTERIAL </t>
  </si>
  <si>
    <t>TRIGLICERIDOS</t>
  </si>
  <si>
    <t>COLESTEROL</t>
  </si>
  <si>
    <t>LAMINA PORTA OBJETO</t>
  </si>
  <si>
    <t>HEMATOCRITO SIN HEPARINA</t>
  </si>
  <si>
    <t>LAMINILLAS CUBRE OBJETO</t>
  </si>
  <si>
    <t>ACIDO URICO</t>
  </si>
  <si>
    <t xml:space="preserve">CLINISTEX </t>
  </si>
  <si>
    <t>TUBOS CENTRIFUGA</t>
  </si>
  <si>
    <t>SOLUCION WRIGNT</t>
  </si>
  <si>
    <t>LAPIZ DE CERA</t>
  </si>
  <si>
    <t>LAPIZ PUNTA DE DIAMANTE</t>
  </si>
  <si>
    <t>COLORANTE DE GRAN</t>
  </si>
  <si>
    <t>LUGOL DE GRAM</t>
  </si>
  <si>
    <t>FUSCINA DE GRAM</t>
  </si>
  <si>
    <t>SOLUPLASTIN</t>
  </si>
  <si>
    <t>ACEITE DE INMERSION</t>
  </si>
  <si>
    <t>PRUEBAS VHS</t>
  </si>
  <si>
    <t>AGUJAS CORTAS</t>
  </si>
  <si>
    <t>AGUJAS DENTAL LARGAS</t>
  </si>
  <si>
    <t>GLUTAFAR</t>
  </si>
  <si>
    <t>CONOS DE GUTAPERCHA</t>
  </si>
  <si>
    <t>PASTA PROFILACTICA</t>
  </si>
  <si>
    <t>ALGODÓN ODONTOLOGICO</t>
  </si>
  <si>
    <t xml:space="preserve">EUGENOL </t>
  </si>
  <si>
    <t>CEPILLOS PROFILACTICOS</t>
  </si>
  <si>
    <t>LIJAS DE AMALGAMA</t>
  </si>
  <si>
    <t xml:space="preserve">CRISTAFLEX </t>
  </si>
  <si>
    <t xml:space="preserve">LIJAS PARA PULIOR RESINA </t>
  </si>
  <si>
    <t>BANDAS METALICAS</t>
  </si>
  <si>
    <t>EYECTORES</t>
  </si>
  <si>
    <t xml:space="preserve">HEMOSTATICOS </t>
  </si>
  <si>
    <t>ALVOFAR</t>
  </si>
  <si>
    <t>TAPABOCAS</t>
  </si>
  <si>
    <t xml:space="preserve">FRESAS REDONDAS </t>
  </si>
  <si>
    <t xml:space="preserve">GOTAS REVELARODAS </t>
  </si>
  <si>
    <t>DESMINERILIZANTE</t>
  </si>
  <si>
    <t xml:space="preserve">CURETA </t>
  </si>
  <si>
    <t>COPAS DE CAUCHO</t>
  </si>
  <si>
    <t>LIMPIDO</t>
  </si>
  <si>
    <t>DESINFECTANTES</t>
  </si>
  <si>
    <t>FAB</t>
  </si>
  <si>
    <t>PAPEL HIGIENICO</t>
  </si>
  <si>
    <t>JABON DE LAVAR</t>
  </si>
  <si>
    <t>BATERIAS DE 9 VOLTIOS</t>
  </si>
  <si>
    <t>LIMPIA VIDRIOS</t>
  </si>
  <si>
    <t>JABON DE BAÑO</t>
  </si>
  <si>
    <t>VALDES PLASTICOS</t>
  </si>
  <si>
    <t>CEPILLOS DE BARRER</t>
  </si>
  <si>
    <t xml:space="preserve">TRAPEROS </t>
  </si>
  <si>
    <t xml:space="preserve">BOMBILLOS </t>
  </si>
  <si>
    <t>CABLE NO.  6</t>
  </si>
  <si>
    <t>CABLE  NO. 0</t>
  </si>
  <si>
    <t>TACO DE 10 AMP</t>
  </si>
  <si>
    <t>CINTA AISLANTE</t>
  </si>
  <si>
    <t>MALATION</t>
  </si>
  <si>
    <t>BOLSAS DE BASURA  ROJAS, VERDES, GRISES</t>
  </si>
  <si>
    <t>GUANTES PARA ASEO</t>
  </si>
  <si>
    <t>CREOLINA</t>
  </si>
  <si>
    <t>ACIDO MURIATICO</t>
  </si>
  <si>
    <t>BATERIAS PEQUEÑAS</t>
  </si>
  <si>
    <t>CAFÉ</t>
  </si>
  <si>
    <t xml:space="preserve">AZUCAR </t>
  </si>
  <si>
    <t>FOSFOROS GRANDE</t>
  </si>
  <si>
    <t xml:space="preserve">VASOS DESECHABLES </t>
  </si>
  <si>
    <t>AMBIENTADORES DE OFICINA</t>
  </si>
  <si>
    <t>FILTRO DE GASOLINA</t>
  </si>
  <si>
    <t>GASOLINA</t>
  </si>
  <si>
    <t>TINTA PARA HP #6 15</t>
  </si>
  <si>
    <t>HOJAS LABORATORIO CLINICO ORDEN.DE EXAMEN</t>
  </si>
  <si>
    <t>REGISTRO DE ACTIVIDADES DE ENFERMERIA</t>
  </si>
  <si>
    <t>REGISTRO DE VACUNACION</t>
  </si>
  <si>
    <t>SOLICITUD DE EXAMENES VARIOS</t>
  </si>
  <si>
    <t xml:space="preserve">HOJAS DE EPICRISIS </t>
  </si>
  <si>
    <t>IDENT.Y RESUMEN DE ATENCIONES</t>
  </si>
  <si>
    <t>EVOLUCION</t>
  </si>
  <si>
    <t>BOLIGRAFOS SURTIDOS</t>
  </si>
  <si>
    <t>CLIP,S MARIPOSA</t>
  </si>
  <si>
    <t>CLIP S. SENCILLOS</t>
  </si>
  <si>
    <t>CINTA PEGANTE</t>
  </si>
  <si>
    <t>LIQUI PAPER (LAPIZ BORRADOR)</t>
  </si>
  <si>
    <t>FOLDERES   SENCILLOS   OFICIO</t>
  </si>
  <si>
    <t>GANCHOS LEGAJADORES</t>
  </si>
  <si>
    <t>ENGRAPADORA</t>
  </si>
  <si>
    <t>GRAPAS</t>
  </si>
  <si>
    <t>LAPICES</t>
  </si>
  <si>
    <t>MARCADORES SURTIDOS</t>
  </si>
  <si>
    <t>MARCADORES SHARPIE</t>
  </si>
  <si>
    <t>RESMA DE PAPEL CARTA</t>
  </si>
  <si>
    <t>RESMA DE PAPELOFICIO</t>
  </si>
  <si>
    <t>RESALTADORES</t>
  </si>
  <si>
    <t>SOBRE DE MANILA CARTA</t>
  </si>
  <si>
    <t>SOBRE DE MANILA OFICIO</t>
  </si>
  <si>
    <t>SOBRE DE MANILA RADIOGRAFICAS  MEDIANO</t>
  </si>
  <si>
    <t>SOBRE DE MANILA RADIOGRAFICAS DRANDE</t>
  </si>
  <si>
    <t>RECARGA DE TONER SAMSUN ML 2010</t>
  </si>
  <si>
    <t>CARTUCHO DE TONER  HP 15</t>
  </si>
  <si>
    <t>CARTUCHO DE TONNER KYOCERAKM 2810</t>
  </si>
  <si>
    <t>PORTA CD</t>
  </si>
  <si>
    <t>CUADERNOS CATEDRATICOS</t>
  </si>
  <si>
    <t>PAPEL CARBON</t>
  </si>
  <si>
    <t>MEMORIAS USB</t>
  </si>
  <si>
    <t>AZ OFICIO</t>
  </si>
  <si>
    <t>AZ CARTA</t>
  </si>
  <si>
    <t>TINTA PARA  SELLO</t>
  </si>
  <si>
    <t>ALMAHADILLAS</t>
  </si>
  <si>
    <t>BORRADORES DE NATA</t>
  </si>
  <si>
    <t>FOLDERES MARRON CARTA</t>
  </si>
  <si>
    <t>PORTA MINAS</t>
  </si>
  <si>
    <t>REPUESTO DE MINAS</t>
  </si>
  <si>
    <t>TAB</t>
  </si>
  <si>
    <t>PAPEL PARA  EMVOLVER MATERIAL</t>
  </si>
  <si>
    <t>CD</t>
  </si>
  <si>
    <t>LIBRO DE 3 COLUMNAS 100 FOLIOS</t>
  </si>
  <si>
    <t>4200100 - 2010100-  2010103 - 2020100- 2020103</t>
  </si>
  <si>
    <t>CAPTOPRIL 25 MG(TABLETAS) caja x 250 tab</t>
  </si>
  <si>
    <t>IVA16 %</t>
  </si>
  <si>
    <t>AMP</t>
  </si>
  <si>
    <t xml:space="preserve">   AMP</t>
  </si>
  <si>
    <t>GALON</t>
  </si>
  <si>
    <t>FCOX 20</t>
  </si>
  <si>
    <t>TUBO</t>
  </si>
  <si>
    <t>CANTIDAD A COMPRAR PARA LA VIGENCIA 2016</t>
  </si>
  <si>
    <t>PRECIO UNIT. SIN IVA   2016</t>
  </si>
  <si>
    <t>FCO</t>
  </si>
  <si>
    <t xml:space="preserve">CLONIDINA </t>
  </si>
  <si>
    <t>SOBRE</t>
  </si>
  <si>
    <t>ROLLO</t>
  </si>
  <si>
    <t>PQT</t>
  </si>
  <si>
    <t>CAJA</t>
  </si>
  <si>
    <t xml:space="preserve">BURETROL </t>
  </si>
  <si>
    <t>TACO</t>
  </si>
  <si>
    <t>UNDS</t>
  </si>
  <si>
    <t>GUANTES TALLA S X CAJA</t>
  </si>
  <si>
    <t xml:space="preserve">GUANTES TALLA M  X CAJA  </t>
  </si>
  <si>
    <t>ACIDO FOLICO 1 MG</t>
  </si>
  <si>
    <t>SULFATO FERROSO 300 MG</t>
  </si>
  <si>
    <t>CAJA X 6</t>
  </si>
  <si>
    <t>CARBONATO DE CALCIO 1500 MG X 300 TAB</t>
  </si>
  <si>
    <t>AMPICILINA +SULBATAN</t>
  </si>
  <si>
    <t>CEFALOTINA 1 GR</t>
  </si>
  <si>
    <t xml:space="preserve">RECURSOS DISPONIBLES EN EL RUBRO PRESUPUESTAL </t>
  </si>
  <si>
    <t>SERVILLETAS</t>
  </si>
  <si>
    <t xml:space="preserve">TOALLAS   DE PAPEL </t>
  </si>
  <si>
    <t>2020100 - 2020103</t>
  </si>
  <si>
    <t>ADQ. BIENES - MATERIALES</t>
  </si>
  <si>
    <t>ADQ. DE SERVICIO MANTENIMIENTO</t>
  </si>
  <si>
    <t>EXISTENCIASESPERADAS A 31 DIC/16</t>
  </si>
  <si>
    <t>EXISTENCIAS ESPERADAS A 31 DIC/16</t>
  </si>
  <si>
    <t>global</t>
  </si>
  <si>
    <t>2010200- 2010201</t>
  </si>
  <si>
    <t>2020200- 2020201</t>
  </si>
  <si>
    <t>VALOR TRIMESTRAL</t>
  </si>
  <si>
    <t>VALOR A CONTRATAR 6MESES</t>
  </si>
  <si>
    <t>SECRETARIA</t>
  </si>
  <si>
    <t>VALOR /3 MESES</t>
  </si>
  <si>
    <t>VALOR / MES</t>
  </si>
  <si>
    <t>AUX. ADMON</t>
  </si>
  <si>
    <t>AUX. ALMACEN</t>
  </si>
  <si>
    <t>CONDUCTOR</t>
  </si>
  <si>
    <t>AUX FACTURACION</t>
  </si>
  <si>
    <t>CONTADOR</t>
  </si>
  <si>
    <t>CONTROL INTERNO</t>
  </si>
  <si>
    <t>ASESOR JURIDICO</t>
  </si>
  <si>
    <t>ASISTENTE</t>
  </si>
  <si>
    <t>HONORARIOS ADMINISTRATIVOS</t>
  </si>
  <si>
    <t>BACTERIOLOGA</t>
  </si>
  <si>
    <t>MEDICO GENERAL</t>
  </si>
  <si>
    <t xml:space="preserve">RX </t>
  </si>
  <si>
    <t>COORDINADOR PyP</t>
  </si>
  <si>
    <t>CITOLOGA</t>
  </si>
  <si>
    <t>MEDICO PyP</t>
  </si>
  <si>
    <t>HONORARIO OPERATIVOS</t>
  </si>
  <si>
    <t>AUX. ENFERMERIA (AMBULANCIA)</t>
  </si>
  <si>
    <t>AUX ENFERMERIA</t>
  </si>
  <si>
    <t>AUX DE LABORATORIO</t>
  </si>
  <si>
    <t>CELADOR</t>
  </si>
  <si>
    <t>AUX SERVICIOS GENERALES</t>
  </si>
  <si>
    <t>TOTAL GENERAL</t>
  </si>
  <si>
    <t>REMUNERACION X SERVICIO TECNICOS ADMINISTRATIVOS</t>
  </si>
  <si>
    <t>REMUNERACION X SERVICIOS TECNICOS OPERATIVOS</t>
  </si>
  <si>
    <t>VIGILANCIA Y ASEO</t>
  </si>
  <si>
    <t>SERVICIO PERSONALES INDIRECTOS</t>
  </si>
  <si>
    <t>2010201 - 2020201</t>
  </si>
  <si>
    <t>REGISTRO INDIVIDUAL DE VACUNACION</t>
  </si>
  <si>
    <t>Mantenimiento a equipos industrial de uso hospitalario</t>
  </si>
  <si>
    <t>mantenimiento  a equipos de computo y  oficina</t>
  </si>
  <si>
    <t>Mantenimiento a muebles de uso hospitalario</t>
  </si>
  <si>
    <t>Mantenimiento  a equipos basicos de apoyo</t>
  </si>
  <si>
    <t>Mantenimiento a equipos  Biomedicos</t>
  </si>
  <si>
    <t>KILO</t>
  </si>
  <si>
    <t>HOJA</t>
  </si>
  <si>
    <t>RESMA</t>
  </si>
  <si>
    <t>SOBRE DE MANILA EXTRA  OFICIO</t>
  </si>
  <si>
    <t>IDENTIFICACION Y RESUMEN DE ATENCION URGENCIAS</t>
  </si>
  <si>
    <t>ATENCION GENERAL</t>
  </si>
  <si>
    <t>HOJAS DE FACTURAS</t>
  </si>
  <si>
    <t>TALONARIOS DE RECETRIOS MEDICOS</t>
  </si>
  <si>
    <t>REMISION DE PACIENTE</t>
  </si>
  <si>
    <t xml:space="preserve"> HOJAS DE TRATAMIENTOS</t>
  </si>
  <si>
    <t>INFORME DE ATENCION DE URGENCIAS</t>
  </si>
  <si>
    <t>REGISTRO DIARIO CONSUL. EXTERNA</t>
  </si>
  <si>
    <t>HOJAS DE AUDITORIA DE CUENTAS</t>
  </si>
  <si>
    <t>RESUMEN HISTORIA CLINICA</t>
  </si>
  <si>
    <t>PRUEBA RAPIDA DE VIH</t>
  </si>
  <si>
    <t>PRUEBA RAPIDA DE HEPATITIS "B"</t>
  </si>
  <si>
    <t>IDENTIFICACION DE CITAS</t>
  </si>
  <si>
    <t>CARNET GRUPO SANGUINEO</t>
  </si>
  <si>
    <t>FORMATO REGISTRO DE VACUNACION ADULTO</t>
  </si>
  <si>
    <t>FORMATO REGISTRO DE VACUNACION NIÑOS</t>
  </si>
  <si>
    <t>FORMATO REGISTRO DE VACUNACION RECIEN NACIDO</t>
  </si>
  <si>
    <t>HOJAS MEMBRETEADAS CARTA</t>
  </si>
  <si>
    <t>HOJAS MEMBRETEADASOFICIO</t>
  </si>
  <si>
    <t>PAR</t>
  </si>
  <si>
    <t>RAID FRASCOS</t>
  </si>
  <si>
    <t>LITRO</t>
  </si>
  <si>
    <t>GLUCOSA</t>
  </si>
  <si>
    <t>METRO</t>
  </si>
  <si>
    <t>M3</t>
  </si>
  <si>
    <t>PAPEL PARA ECOGRAFO</t>
  </si>
  <si>
    <t>BETAMETASONA 4 MG</t>
  </si>
  <si>
    <t>HIOSCINA N- BUTIL BROMURO+DIPIRONA</t>
  </si>
  <si>
    <t>ACEITE SPRAY PARA PIEZA DE MANO</t>
  </si>
  <si>
    <t>PAPEL CREPADO</t>
  </si>
  <si>
    <t>COLESTEROL HDL</t>
  </si>
  <si>
    <t>TAPA BOCAS</t>
  </si>
  <si>
    <t>ANTI   A, B,D</t>
  </si>
  <si>
    <t>CITOFIJADOR</t>
  </si>
  <si>
    <t>HEMATOCRITOS AZULES</t>
  </si>
  <si>
    <t>CREATININA</t>
  </si>
  <si>
    <t>NIFEDIPINO  30 MG</t>
  </si>
  <si>
    <t>AMIODARONA 150 MG</t>
  </si>
  <si>
    <t>ROXICAINA  2 % CON  EP CARPUL</t>
  </si>
  <si>
    <t>PRICANEST 3 % CON FELIPRESINA CARPUL</t>
  </si>
  <si>
    <t>METOCARBAMOL 1 GR AMP</t>
  </si>
  <si>
    <t>TUBO ENDOTRAQUEAL SIN BALON 2.0</t>
  </si>
  <si>
    <t>TUBO ENDOTRAQUEAL SIN BALON 6</t>
  </si>
  <si>
    <t>HEMATOCRITOS ROJO</t>
  </si>
  <si>
    <t>TIRILLAS PARA ORINA</t>
  </si>
  <si>
    <t>DENGUE PRUEBAS RAPIDAS</t>
  </si>
  <si>
    <t>RTIRILLAS PARA GLUCOMETRO</t>
  </si>
  <si>
    <t>LIDOCAINA 2 % ESPRAY</t>
  </si>
  <si>
    <t>FRESA REDONDA GRANDE</t>
  </si>
  <si>
    <t>PRICANEST  AL 3% CON FELIPRESINAX 50</t>
  </si>
  <si>
    <t xml:space="preserve">FLUOR ACIDULADO GEL </t>
  </si>
  <si>
    <t>KIT DE RESINA  Z-100</t>
  </si>
  <si>
    <t>LUOR NEUTRO</t>
  </si>
  <si>
    <t>ROXICAINAA 2 % (LIDOCAINA)</t>
  </si>
  <si>
    <t>GASA  PARA  EXODONCIA</t>
  </si>
  <si>
    <t>ESPEJOS BUCALES ODONTLOGICOS</t>
  </si>
  <si>
    <t>FRESAS DIAMANTE CONICA</t>
  </si>
  <si>
    <t>COLTOSOL</t>
  </si>
  <si>
    <t>DETARTOL</t>
  </si>
  <si>
    <t>DYCAL</t>
  </si>
  <si>
    <t>PAPEL PARA ARTICULAR</t>
  </si>
  <si>
    <t>DIRECTA</t>
  </si>
  <si>
    <t>Compra de bienes para la prestaciónde del Servicios, Producto Farmaceutico, Material MQ, Material Laboratorio</t>
  </si>
  <si>
    <t>Material Odontologico; Materiales Administravos,  materiales operativos</t>
  </si>
  <si>
    <t xml:space="preserve">ANEXO No.3 -PLAN  ANUAL DE ADQUISICIONES </t>
  </si>
  <si>
    <t xml:space="preserve">ANEXO No. 4 -PLAN  ANUAL DE ADQUISICIONES </t>
  </si>
  <si>
    <t>Bolsas Rojas   Yumbo</t>
  </si>
  <si>
    <t>Bolsas Rojas medianas</t>
  </si>
  <si>
    <t>Bolsas Verde yumbo</t>
  </si>
  <si>
    <t xml:space="preserve">hipoclorito de sodio </t>
  </si>
  <si>
    <t>Bolsas Verde medianas</t>
  </si>
  <si>
    <t>ANEXOS PLAN DE ADQUISICIONES 2017</t>
  </si>
  <si>
    <t>MARIA CRISTINA ROSADO OÑATE</t>
  </si>
  <si>
    <t>MARIA CRISTINA OÑATE ROSADO</t>
  </si>
  <si>
    <t>CANTIDAD A COMPRAR PARA LA VIGENCIA 2017</t>
  </si>
  <si>
    <t>PRECIO UNIT. SIN IVA   2017</t>
  </si>
  <si>
    <t>MARIA CRISTINA ROSADO OOÑATE</t>
  </si>
  <si>
    <t xml:space="preserve">VALOR A CONTRATAR     3 MESES </t>
  </si>
  <si>
    <t>Construccion del area de almacenamiento de equipos y otros, reparacion de los techos de: Odontologia, Consulta Externa (consultorios), Administracion, reparacion de piso que conduce a hospitalizacion, parqueadero, almacen y cocina. Pintura en todas las areas, arreglo de tuberias de baños  area de urgencias, consulta externa y hospitalizacion.</t>
  </si>
  <si>
    <t>Mantenimiento a la infraestructura</t>
  </si>
  <si>
    <t>BUSCAPINA C.(BUTIL BROMURO HIOSCINA)</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</si>
</sst>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 &quot;€&quot;_-;\-* #,##0.00\ &quot;€&quot;_-;_-* &quot;-&quot;??\ &quot;€&quot;_-;_-@_-"/>
    <numFmt numFmtId="165" formatCode="_ * #,##0.00_ ;_ * \-#,##0.00_ ;_ * &quot;-&quot;??_ ;_ @_ "/>
    <numFmt numFmtId="166" formatCode="[$$-240A]\ #,##0"/>
    <numFmt numFmtId="167" formatCode="_-* #,##0_-;\-* #,##0_-;_-* &quot;-&quot;??_-;_-@_-"/>
    <numFmt numFmtId="168" formatCode="_(* #,##0_);_(* \(#,##0\);_(* &quot;-&quot;??_);_(@_)"/>
    <numFmt numFmtId="169" formatCode="_ * #,##0_ ;_ * \-#,##0_ ;_ * &quot;-&quot;??_ ;_ @_ "/>
    <numFmt numFmtId="170" formatCode="_-[$$-240A]* #,##0_-;\-[$$-240A]* #,##0_-;_-[$$-240A]* &quot;-&quot;??_-;_-@_-"/>
    <numFmt numFmtId="171" formatCode="_(&quot;$&quot;\ * #,##0_);_(&quot;$&quot;\ * \(#,##0\);_(&quot;$&quot;\ * &quot;-&quot;??_);_(@_)"/>
    <numFmt numFmtId="172" formatCode="yyyy/mm/dd;@"/>
    <numFmt numFmtId="173" formatCode="[$$-240A]#,##0"/>
    <numFmt numFmtId="174" formatCode="_-[$$-240A]* #,##0_-;\-[$$-240A]* #,##0_-;_-[$$-240A]* &quot;-&quot;_-;_-@_-"/>
    <numFmt numFmtId="175" formatCode="[$$-240A]#,##0.00"/>
    <numFmt numFmtId="176" formatCode="&quot;$&quot;\ #,##0"/>
  </numFmts>
  <fonts count="32" x14ac:knownFonts="1">
    <font>
      <sz val="10"/>
      <name val="Arial"/>
    </font>
    <font>
      <sz val="10"/>
      <name val="Arial"/>
      <family val="2"/>
    </font>
    <font>
      <b/>
      <sz val="10"/>
      <name val="Arial"/>
      <family val="2"/>
    </font>
    <font>
      <sz val="10"/>
      <name val="Arial"/>
      <family val="2"/>
    </font>
    <font>
      <sz val="10"/>
      <name val="Arial"/>
      <family val="2"/>
    </font>
    <font>
      <b/>
      <sz val="10"/>
      <color indexed="9"/>
      <name val="Arial"/>
      <family val="2"/>
    </font>
    <font>
      <sz val="10"/>
      <color indexed="9"/>
      <name val="Arial"/>
      <family val="2"/>
    </font>
    <font>
      <b/>
      <sz val="11"/>
      <name val="Arial"/>
      <family val="2"/>
    </font>
    <font>
      <sz val="10"/>
      <name val="Arial"/>
      <family val="2"/>
    </font>
    <font>
      <b/>
      <sz val="8"/>
      <name val="Arial"/>
      <family val="2"/>
    </font>
    <font>
      <sz val="8"/>
      <name val="Arial"/>
      <family val="2"/>
    </font>
    <font>
      <b/>
      <sz val="8"/>
      <color theme="1"/>
      <name val="Arial"/>
      <family val="2"/>
    </font>
    <font>
      <b/>
      <sz val="8"/>
      <color theme="1"/>
      <name val="Calibri"/>
      <family val="2"/>
      <scheme val="minor"/>
    </font>
    <font>
      <sz val="8"/>
      <color theme="1"/>
      <name val="Calibri"/>
      <family val="2"/>
      <scheme val="minor"/>
    </font>
    <font>
      <sz val="8"/>
      <name val="Calibri"/>
      <family val="2"/>
      <scheme val="minor"/>
    </font>
    <font>
      <b/>
      <i/>
      <sz val="8"/>
      <name val="Arial"/>
      <family val="2"/>
    </font>
    <font>
      <sz val="12"/>
      <name val="Arial"/>
      <family val="2"/>
    </font>
    <font>
      <b/>
      <sz val="12"/>
      <name val="Arial"/>
      <family val="2"/>
    </font>
    <font>
      <sz val="10"/>
      <name val="Arial"/>
      <family val="2"/>
    </font>
    <font>
      <sz val="11"/>
      <name val="Arial"/>
      <family val="2"/>
    </font>
    <font>
      <sz val="9"/>
      <name val="Arial"/>
      <family val="2"/>
    </font>
    <font>
      <b/>
      <sz val="11"/>
      <color theme="1"/>
      <name val="Calibri"/>
      <family val="2"/>
      <scheme val="minor"/>
    </font>
    <font>
      <sz val="9"/>
      <name val="Calibri"/>
      <family val="2"/>
    </font>
    <font>
      <b/>
      <sz val="9"/>
      <color theme="1"/>
      <name val="Arial"/>
      <family val="2"/>
    </font>
    <font>
      <sz val="11"/>
      <name val="Calibri"/>
      <family val="2"/>
      <scheme val="minor"/>
    </font>
    <font>
      <sz val="9"/>
      <color theme="1"/>
      <name val="Arial"/>
      <family val="2"/>
    </font>
    <font>
      <sz val="8"/>
      <color indexed="81"/>
      <name val="Tahoma"/>
      <family val="2"/>
    </font>
    <font>
      <b/>
      <i/>
      <sz val="10"/>
      <name val="Arial"/>
      <family val="2"/>
    </font>
    <font>
      <b/>
      <sz val="12"/>
      <name val="Cambria"/>
      <family val="1"/>
    </font>
    <font>
      <sz val="12"/>
      <name val="Calibri"/>
      <family val="2"/>
    </font>
    <font>
      <b/>
      <sz val="6"/>
      <name val="Arial"/>
      <family val="2"/>
    </font>
    <font>
      <sz val="8"/>
      <color theme="1"/>
      <name val="Arial"/>
      <family val="2"/>
    </font>
  </fonts>
  <fills count="12">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
      <patternFill patternType="solid">
        <fgColor rgb="FF00B050"/>
        <bgColor indexed="64"/>
      </patternFill>
    </fill>
    <fill>
      <patternFill patternType="solid">
        <fgColor indexed="13"/>
        <bgColor indexed="64"/>
      </patternFill>
    </fill>
    <fill>
      <patternFill patternType="solid">
        <fgColor rgb="FFFFFF00"/>
        <bgColor indexed="64"/>
      </patternFill>
    </fill>
    <fill>
      <patternFill patternType="solid">
        <fgColor rgb="FFFFFF99"/>
        <bgColor indexed="64"/>
      </patternFill>
    </fill>
    <fill>
      <patternFill patternType="solid">
        <fgColor rgb="FFFFC000"/>
        <bgColor indexed="64"/>
      </patternFill>
    </fill>
  </fills>
  <borders count="5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thin">
        <color indexed="64"/>
      </right>
      <top style="medium">
        <color indexed="64"/>
      </top>
      <bottom style="thin">
        <color indexed="64"/>
      </bottom>
      <diagonal/>
    </border>
  </borders>
  <cellStyleXfs count="5">
    <xf numFmtId="0" fontId="0" fillId="0" borderId="0"/>
    <xf numFmtId="165" fontId="1" fillId="0" borderId="0" applyFont="0" applyFill="0" applyBorder="0" applyAlignment="0" applyProtection="0"/>
    <xf numFmtId="9" fontId="8" fillId="0" borderId="0" applyFont="0" applyFill="0" applyBorder="0" applyAlignment="0" applyProtection="0"/>
    <xf numFmtId="164" fontId="18" fillId="0" borderId="0" applyFont="0" applyFill="0" applyBorder="0" applyAlignment="0" applyProtection="0"/>
    <xf numFmtId="0" fontId="1" fillId="0" borderId="0"/>
  </cellStyleXfs>
  <cellXfs count="419">
    <xf numFmtId="0" fontId="0" fillId="0" borderId="0" xfId="0"/>
    <xf numFmtId="165" fontId="0" fillId="0" borderId="0" xfId="1" applyFont="1"/>
    <xf numFmtId="165" fontId="4" fillId="0" borderId="0" xfId="1" applyFont="1"/>
    <xf numFmtId="165" fontId="6" fillId="0" borderId="0" xfId="1" applyFont="1"/>
    <xf numFmtId="10" fontId="0" fillId="0" borderId="0" xfId="1" applyNumberFormat="1" applyFont="1"/>
    <xf numFmtId="165" fontId="2" fillId="0" borderId="0" xfId="1" applyFont="1" applyAlignment="1">
      <alignment horizontal="justify"/>
    </xf>
    <xf numFmtId="165" fontId="5" fillId="0" borderId="0" xfId="1" applyFont="1" applyAlignment="1">
      <alignment horizontal="justify"/>
    </xf>
    <xf numFmtId="165" fontId="3" fillId="0" borderId="0" xfId="1" applyFont="1"/>
    <xf numFmtId="165" fontId="5" fillId="0" borderId="0" xfId="1" applyFont="1"/>
    <xf numFmtId="165" fontId="7" fillId="0" borderId="0" xfId="1" applyFont="1" applyFill="1" applyBorder="1"/>
    <xf numFmtId="166" fontId="7" fillId="0" borderId="0" xfId="1" applyNumberFormat="1" applyFont="1" applyFill="1" applyBorder="1"/>
    <xf numFmtId="10" fontId="7" fillId="0" borderId="0" xfId="1" applyNumberFormat="1" applyFont="1" applyFill="1" applyBorder="1"/>
    <xf numFmtId="165" fontId="0" fillId="0" borderId="0" xfId="1" applyFont="1" applyFill="1"/>
    <xf numFmtId="0" fontId="0" fillId="0" borderId="0" xfId="0" applyBorder="1"/>
    <xf numFmtId="165" fontId="0" fillId="0" borderId="0" xfId="1" applyFont="1" applyBorder="1"/>
    <xf numFmtId="165" fontId="0" fillId="0" borderId="0" xfId="1" applyFont="1" applyFill="1" applyBorder="1"/>
    <xf numFmtId="49" fontId="0" fillId="0" borderId="0" xfId="1" applyNumberFormat="1" applyFont="1" applyBorder="1" applyAlignment="1">
      <alignment horizontal="right"/>
    </xf>
    <xf numFmtId="10" fontId="0" fillId="0" borderId="0" xfId="1" applyNumberFormat="1" applyFont="1" applyBorder="1"/>
    <xf numFmtId="0" fontId="0" fillId="2" borderId="11" xfId="0" applyFill="1" applyBorder="1"/>
    <xf numFmtId="4" fontId="2" fillId="4" borderId="12" xfId="0" applyNumberFormat="1" applyFont="1" applyFill="1" applyBorder="1" applyAlignment="1">
      <alignment horizontal="center"/>
    </xf>
    <xf numFmtId="0" fontId="0" fillId="2" borderId="13" xfId="0" applyFill="1" applyBorder="1"/>
    <xf numFmtId="4" fontId="2" fillId="4" borderId="14" xfId="0" applyNumberFormat="1" applyFont="1" applyFill="1" applyBorder="1" applyAlignment="1">
      <alignment horizontal="center"/>
    </xf>
    <xf numFmtId="0" fontId="7" fillId="0" borderId="0" xfId="0" applyFont="1" applyFill="1" applyBorder="1" applyAlignment="1">
      <alignment horizontal="center"/>
    </xf>
    <xf numFmtId="0" fontId="9" fillId="0" borderId="6" xfId="0" applyFont="1" applyBorder="1"/>
    <xf numFmtId="0" fontId="9" fillId="0" borderId="20" xfId="0" applyFont="1" applyBorder="1"/>
    <xf numFmtId="0" fontId="9" fillId="0" borderId="21" xfId="0" applyFont="1" applyBorder="1" applyAlignment="1">
      <alignment horizontal="center"/>
    </xf>
    <xf numFmtId="0" fontId="9" fillId="0" borderId="22"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9" fillId="0" borderId="24" xfId="0" applyFont="1" applyBorder="1" applyAlignment="1">
      <alignment horizontal="center"/>
    </xf>
    <xf numFmtId="0" fontId="9" fillId="0" borderId="0" xfId="0" applyFont="1" applyBorder="1" applyAlignment="1">
      <alignment horizontal="center"/>
    </xf>
    <xf numFmtId="0" fontId="10" fillId="0" borderId="0" xfId="0" applyFont="1" applyBorder="1" applyAlignment="1">
      <alignment horizontal="center"/>
    </xf>
    <xf numFmtId="0" fontId="10" fillId="0" borderId="25" xfId="0" applyFont="1" applyBorder="1" applyAlignment="1">
      <alignment horizontal="center"/>
    </xf>
    <xf numFmtId="0" fontId="9" fillId="0" borderId="6" xfId="0" applyFont="1" applyBorder="1" applyAlignment="1">
      <alignment horizontal="center" vertical="center" wrapText="1" shrinkToFit="1"/>
    </xf>
    <xf numFmtId="0" fontId="10" fillId="0" borderId="6" xfId="0" applyFont="1" applyBorder="1"/>
    <xf numFmtId="168" fontId="10" fillId="0" borderId="6" xfId="1" applyNumberFormat="1" applyFont="1" applyBorder="1"/>
    <xf numFmtId="168" fontId="10" fillId="0" borderId="6" xfId="0" applyNumberFormat="1" applyFont="1" applyBorder="1"/>
    <xf numFmtId="168" fontId="10" fillId="0" borderId="20" xfId="1" applyNumberFormat="1" applyFont="1" applyBorder="1"/>
    <xf numFmtId="168" fontId="10" fillId="0" borderId="20" xfId="0" applyNumberFormat="1" applyFont="1" applyBorder="1"/>
    <xf numFmtId="0" fontId="9" fillId="0" borderId="1" xfId="0" applyFont="1" applyBorder="1" applyAlignment="1">
      <alignment horizontal="center"/>
    </xf>
    <xf numFmtId="168" fontId="9" fillId="0" borderId="2" xfId="1" applyNumberFormat="1" applyFont="1" applyBorder="1"/>
    <xf numFmtId="168" fontId="9" fillId="0" borderId="2" xfId="0" applyNumberFormat="1" applyFont="1" applyBorder="1"/>
    <xf numFmtId="168" fontId="9" fillId="0" borderId="3" xfId="0" applyNumberFormat="1" applyFont="1" applyBorder="1"/>
    <xf numFmtId="0" fontId="2" fillId="0" borderId="0" xfId="0" applyFont="1"/>
    <xf numFmtId="0" fontId="9" fillId="0" borderId="6" xfId="0" applyFont="1" applyBorder="1" applyAlignment="1">
      <alignment horizontal="center" vertical="center" shrinkToFit="1"/>
    </xf>
    <xf numFmtId="0" fontId="11" fillId="0" borderId="6" xfId="0" applyFont="1" applyBorder="1"/>
    <xf numFmtId="0" fontId="9" fillId="0" borderId="6" xfId="0" applyFont="1" applyBorder="1" applyAlignment="1">
      <alignment horizontal="center" vertical="center"/>
    </xf>
    <xf numFmtId="0" fontId="10" fillId="0" borderId="23" xfId="0" applyFont="1" applyBorder="1" applyAlignment="1">
      <alignment horizontal="center" vertical="center"/>
    </xf>
    <xf numFmtId="0" fontId="10" fillId="0" borderId="20" xfId="0" applyFont="1" applyBorder="1" applyAlignment="1">
      <alignment horizontal="center" vertical="center" wrapText="1"/>
    </xf>
    <xf numFmtId="0" fontId="0" fillId="0" borderId="22" xfId="0" applyBorder="1"/>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165" fontId="9" fillId="2" borderId="2" xfId="1" applyFont="1" applyFill="1" applyBorder="1" applyAlignment="1">
      <alignment horizontal="center" vertical="center" wrapText="1"/>
    </xf>
    <xf numFmtId="10" fontId="9" fillId="2" borderId="2" xfId="1" applyNumberFormat="1" applyFont="1" applyFill="1" applyBorder="1" applyAlignment="1">
      <alignment horizontal="center" vertical="center" wrapText="1"/>
    </xf>
    <xf numFmtId="165" fontId="9" fillId="2" borderId="19" xfId="1" applyFont="1" applyFill="1" applyBorder="1" applyAlignment="1">
      <alignment horizontal="center" vertical="center" wrapText="1"/>
    </xf>
    <xf numFmtId="165" fontId="9" fillId="2" borderId="3" xfId="1" applyFont="1" applyFill="1" applyBorder="1" applyAlignment="1">
      <alignment horizontal="center" vertical="center" wrapText="1"/>
    </xf>
    <xf numFmtId="0" fontId="12" fillId="0" borderId="6" xfId="0" applyFont="1" applyFill="1" applyBorder="1"/>
    <xf numFmtId="167" fontId="13" fillId="0" borderId="6" xfId="1" applyNumberFormat="1" applyFont="1" applyBorder="1"/>
    <xf numFmtId="166" fontId="10" fillId="3" borderId="6" xfId="1" applyNumberFormat="1" applyFont="1" applyFill="1" applyBorder="1"/>
    <xf numFmtId="0" fontId="10" fillId="0" borderId="4" xfId="0" applyFont="1" applyBorder="1"/>
    <xf numFmtId="165" fontId="10" fillId="3" borderId="6" xfId="1" applyFont="1" applyFill="1" applyBorder="1"/>
    <xf numFmtId="0" fontId="10" fillId="0" borderId="6" xfId="1" applyNumberFormat="1" applyFont="1" applyBorder="1" applyAlignment="1">
      <alignment horizontal="right"/>
    </xf>
    <xf numFmtId="10" fontId="10" fillId="0" borderId="6" xfId="1" applyNumberFormat="1" applyFont="1" applyBorder="1" applyAlignment="1">
      <alignment horizontal="center"/>
    </xf>
    <xf numFmtId="166" fontId="10" fillId="3" borderId="4" xfId="1" applyNumberFormat="1" applyFont="1" applyFill="1" applyBorder="1"/>
    <xf numFmtId="0" fontId="10" fillId="0" borderId="9" xfId="0" applyFont="1" applyBorder="1"/>
    <xf numFmtId="165" fontId="10" fillId="3" borderId="9" xfId="1" applyFont="1" applyFill="1" applyBorder="1"/>
    <xf numFmtId="0" fontId="10" fillId="0" borderId="9" xfId="1" applyNumberFormat="1" applyFont="1" applyBorder="1" applyAlignment="1">
      <alignment horizontal="right"/>
    </xf>
    <xf numFmtId="10" fontId="10" fillId="0" borderId="9" xfId="1" applyNumberFormat="1" applyFont="1" applyBorder="1" applyAlignment="1">
      <alignment horizontal="center"/>
    </xf>
    <xf numFmtId="166" fontId="10" fillId="3" borderId="15" xfId="1" applyNumberFormat="1" applyFont="1" applyFill="1" applyBorder="1"/>
    <xf numFmtId="165" fontId="10" fillId="0" borderId="10" xfId="1" applyFont="1" applyBorder="1"/>
    <xf numFmtId="0" fontId="14" fillId="0" borderId="6" xfId="0" applyFont="1" applyBorder="1"/>
    <xf numFmtId="0" fontId="10" fillId="6" borderId="6" xfId="0" applyFont="1" applyFill="1" applyBorder="1"/>
    <xf numFmtId="0" fontId="10" fillId="6" borderId="6" xfId="0" applyNumberFormat="1" applyFont="1" applyFill="1" applyBorder="1"/>
    <xf numFmtId="0" fontId="10" fillId="0" borderId="0" xfId="0" applyFont="1"/>
    <xf numFmtId="1" fontId="10" fillId="0" borderId="6" xfId="0" applyNumberFormat="1" applyFont="1" applyBorder="1"/>
    <xf numFmtId="0" fontId="10" fillId="0" borderId="6" xfId="0" applyNumberFormat="1" applyFont="1" applyBorder="1"/>
    <xf numFmtId="0" fontId="10" fillId="0" borderId="8" xfId="0" applyFont="1" applyBorder="1"/>
    <xf numFmtId="165" fontId="10" fillId="0" borderId="9" xfId="1" applyFont="1" applyBorder="1"/>
    <xf numFmtId="166" fontId="10" fillId="0" borderId="9" xfId="1" applyNumberFormat="1" applyFont="1" applyBorder="1"/>
    <xf numFmtId="165" fontId="9" fillId="4" borderId="15" xfId="1" applyFont="1" applyFill="1" applyBorder="1"/>
    <xf numFmtId="166" fontId="9" fillId="4" borderId="15" xfId="1" applyNumberFormat="1" applyFont="1" applyFill="1" applyBorder="1"/>
    <xf numFmtId="10" fontId="9" fillId="5" borderId="15" xfId="1" applyNumberFormat="1" applyFont="1" applyFill="1" applyBorder="1"/>
    <xf numFmtId="166" fontId="9" fillId="3" borderId="4" xfId="1" applyNumberFormat="1" applyFont="1" applyFill="1" applyBorder="1"/>
    <xf numFmtId="165" fontId="10" fillId="0" borderId="0" xfId="1" applyFont="1"/>
    <xf numFmtId="0" fontId="9" fillId="0" borderId="0" xfId="0" applyFont="1" applyFill="1" applyBorder="1" applyAlignment="1">
      <alignment horizontal="center"/>
    </xf>
    <xf numFmtId="165" fontId="9" fillId="0" borderId="0" xfId="1" applyFont="1" applyFill="1" applyBorder="1"/>
    <xf numFmtId="166" fontId="9" fillId="0" borderId="0" xfId="1" applyNumberFormat="1" applyFont="1" applyFill="1" applyBorder="1"/>
    <xf numFmtId="10" fontId="9" fillId="0" borderId="0" xfId="1" applyNumberFormat="1" applyFont="1" applyFill="1" applyBorder="1"/>
    <xf numFmtId="165" fontId="10" fillId="0" borderId="0" xfId="1" applyFont="1" applyFill="1"/>
    <xf numFmtId="0" fontId="10" fillId="0" borderId="0" xfId="0" applyFont="1" applyBorder="1"/>
    <xf numFmtId="165" fontId="10" fillId="0" borderId="0" xfId="1" applyFont="1" applyBorder="1"/>
    <xf numFmtId="165" fontId="10" fillId="0" borderId="0" xfId="1" applyFont="1" applyFill="1" applyBorder="1"/>
    <xf numFmtId="49" fontId="10" fillId="0" borderId="0" xfId="1" applyNumberFormat="1" applyFont="1" applyBorder="1" applyAlignment="1">
      <alignment horizontal="right"/>
    </xf>
    <xf numFmtId="10" fontId="10" fillId="0" borderId="0" xfId="1" applyNumberFormat="1" applyFont="1" applyBorder="1"/>
    <xf numFmtId="0" fontId="10" fillId="2" borderId="11" xfId="0" applyFont="1" applyFill="1" applyBorder="1"/>
    <xf numFmtId="4" fontId="9" fillId="4" borderId="12" xfId="0" applyNumberFormat="1" applyFont="1" applyFill="1" applyBorder="1" applyAlignment="1">
      <alignment horizontal="center"/>
    </xf>
    <xf numFmtId="0" fontId="10" fillId="2" borderId="13" xfId="0" applyFont="1" applyFill="1" applyBorder="1"/>
    <xf numFmtId="4" fontId="9" fillId="4" borderId="14" xfId="0" applyNumberFormat="1" applyFont="1" applyFill="1" applyBorder="1" applyAlignment="1">
      <alignment horizontal="center"/>
    </xf>
    <xf numFmtId="10" fontId="10" fillId="0" borderId="0" xfId="1" applyNumberFormat="1" applyFont="1"/>
    <xf numFmtId="0" fontId="9" fillId="0" borderId="0" xfId="0" applyFont="1" applyFill="1" applyBorder="1" applyAlignment="1">
      <alignment horizontal="center"/>
    </xf>
    <xf numFmtId="166" fontId="10" fillId="0" borderId="6" xfId="1" applyNumberFormat="1" applyFont="1" applyBorder="1"/>
    <xf numFmtId="9" fontId="10" fillId="0" borderId="4" xfId="2" applyFont="1" applyBorder="1" applyAlignment="1">
      <alignment horizontal="center"/>
    </xf>
    <xf numFmtId="0" fontId="10" fillId="0" borderId="6" xfId="0" applyFont="1" applyBorder="1" applyAlignment="1">
      <alignment horizontal="center"/>
    </xf>
    <xf numFmtId="165" fontId="10" fillId="3" borderId="4" xfId="1" applyFont="1" applyFill="1" applyBorder="1"/>
    <xf numFmtId="0" fontId="10" fillId="0" borderId="4" xfId="1" applyNumberFormat="1" applyFont="1" applyBorder="1" applyAlignment="1">
      <alignment horizontal="right"/>
    </xf>
    <xf numFmtId="167" fontId="13" fillId="0" borderId="4" xfId="1" applyNumberFormat="1" applyFont="1" applyBorder="1"/>
    <xf numFmtId="165" fontId="9" fillId="4" borderId="2" xfId="1" applyFont="1" applyFill="1" applyBorder="1"/>
    <xf numFmtId="166" fontId="9" fillId="4" borderId="2" xfId="1" applyNumberFormat="1" applyFont="1" applyFill="1" applyBorder="1"/>
    <xf numFmtId="10" fontId="9" fillId="5" borderId="2" xfId="1" applyNumberFormat="1" applyFont="1" applyFill="1" applyBorder="1"/>
    <xf numFmtId="0" fontId="9" fillId="0" borderId="0" xfId="0" applyFont="1" applyFill="1" applyBorder="1" applyAlignment="1">
      <alignment horizontal="center"/>
    </xf>
    <xf numFmtId="0" fontId="16" fillId="0" borderId="24" xfId="0" applyFont="1" applyBorder="1"/>
    <xf numFmtId="0" fontId="16" fillId="0" borderId="0" xfId="0" applyFont="1" applyBorder="1"/>
    <xf numFmtId="0" fontId="17" fillId="0" borderId="24" xfId="0" applyFont="1" applyBorder="1" applyAlignment="1">
      <alignment horizontal="center"/>
    </xf>
    <xf numFmtId="0" fontId="16" fillId="0" borderId="0" xfId="0" applyFont="1" applyBorder="1" applyAlignment="1">
      <alignment horizontal="center"/>
    </xf>
    <xf numFmtId="0" fontId="16" fillId="0" borderId="25" xfId="0" applyFont="1" applyBorder="1" applyAlignment="1">
      <alignment horizontal="center"/>
    </xf>
    <xf numFmtId="0" fontId="17" fillId="0" borderId="0" xfId="0" applyFont="1" applyBorder="1" applyAlignment="1">
      <alignment horizontal="center"/>
    </xf>
    <xf numFmtId="0" fontId="16" fillId="0" borderId="26" xfId="0" applyFont="1" applyBorder="1"/>
    <xf numFmtId="0" fontId="16" fillId="0" borderId="27" xfId="0" applyFont="1" applyBorder="1"/>
    <xf numFmtId="0" fontId="16" fillId="0" borderId="27" xfId="0" applyFont="1" applyBorder="1" applyAlignment="1">
      <alignment horizontal="center"/>
    </xf>
    <xf numFmtId="0" fontId="16" fillId="0" borderId="28" xfId="0" applyFont="1" applyBorder="1" applyAlignment="1">
      <alignment horizontal="center"/>
    </xf>
    <xf numFmtId="165" fontId="9" fillId="0" borderId="10" xfId="1" applyFont="1" applyBorder="1"/>
    <xf numFmtId="169" fontId="0" fillId="0" borderId="6" xfId="1" applyNumberFormat="1" applyFont="1" applyBorder="1"/>
    <xf numFmtId="169" fontId="10" fillId="0" borderId="6" xfId="1" applyNumberFormat="1" applyFont="1" applyBorder="1"/>
    <xf numFmtId="0" fontId="9" fillId="0" borderId="5" xfId="1" applyNumberFormat="1" applyFont="1" applyBorder="1" applyAlignment="1">
      <alignment horizontal="justify"/>
    </xf>
    <xf numFmtId="10" fontId="9" fillId="2" borderId="19" xfId="1" applyNumberFormat="1"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19" xfId="0" applyFont="1" applyFill="1" applyBorder="1" applyAlignment="1">
      <alignment horizontal="center" vertical="center" wrapText="1"/>
    </xf>
    <xf numFmtId="165" fontId="9" fillId="2" borderId="34" xfId="1" applyFont="1" applyFill="1" applyBorder="1" applyAlignment="1">
      <alignment horizontal="center" vertical="center" wrapText="1"/>
    </xf>
    <xf numFmtId="0" fontId="9" fillId="0" borderId="6" xfId="1" applyNumberFormat="1" applyFont="1" applyBorder="1" applyAlignment="1">
      <alignment horizontal="justify"/>
    </xf>
    <xf numFmtId="168" fontId="10" fillId="0" borderId="37" xfId="1" applyNumberFormat="1" applyFont="1" applyBorder="1"/>
    <xf numFmtId="165" fontId="10" fillId="0" borderId="6" xfId="1" applyFont="1" applyBorder="1" applyAlignment="1">
      <alignment wrapText="1"/>
    </xf>
    <xf numFmtId="0" fontId="1" fillId="0" borderId="0" xfId="0" applyFont="1"/>
    <xf numFmtId="0" fontId="0" fillId="0" borderId="0" xfId="0" applyAlignment="1">
      <alignment horizontal="center"/>
    </xf>
    <xf numFmtId="0" fontId="1" fillId="0" borderId="6" xfId="0" applyFont="1" applyBorder="1" applyAlignment="1">
      <alignment horizontal="center" vertical="center" wrapText="1"/>
    </xf>
    <xf numFmtId="3" fontId="1" fillId="0" borderId="6" xfId="0" applyNumberFormat="1" applyFont="1" applyBorder="1" applyAlignment="1">
      <alignment horizontal="center" vertical="center" wrapText="1"/>
    </xf>
    <xf numFmtId="0" fontId="1" fillId="0" borderId="6" xfId="0" applyFont="1" applyBorder="1"/>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6" xfId="0" applyFont="1" applyBorder="1" applyAlignment="1">
      <alignment horizontal="center"/>
    </xf>
    <xf numFmtId="0" fontId="0" fillId="0" borderId="6" xfId="0" applyBorder="1" applyAlignment="1">
      <alignment horizontal="center"/>
    </xf>
    <xf numFmtId="0" fontId="1" fillId="0" borderId="6" xfId="0" applyFont="1" applyBorder="1" applyAlignment="1">
      <alignment horizontal="center" vertical="center"/>
    </xf>
    <xf numFmtId="0" fontId="20" fillId="0" borderId="6" xfId="0" applyFont="1" applyBorder="1" applyAlignment="1">
      <alignment horizontal="left" vertical="center"/>
    </xf>
    <xf numFmtId="170" fontId="0" fillId="0" borderId="0" xfId="3" applyNumberFormat="1" applyFont="1"/>
    <xf numFmtId="0" fontId="19" fillId="0" borderId="39" xfId="0" applyFont="1" applyBorder="1" applyAlignment="1">
      <alignment horizontal="left" vertical="center"/>
    </xf>
    <xf numFmtId="0" fontId="19" fillId="0" borderId="39" xfId="0" applyFont="1" applyBorder="1" applyAlignment="1">
      <alignment horizontal="center" vertical="center"/>
    </xf>
    <xf numFmtId="0" fontId="0" fillId="0" borderId="39" xfId="0" applyBorder="1" applyAlignment="1">
      <alignment horizontal="center"/>
    </xf>
    <xf numFmtId="0" fontId="1" fillId="0" borderId="39" xfId="0" applyFont="1" applyBorder="1" applyAlignment="1">
      <alignment horizontal="center"/>
    </xf>
    <xf numFmtId="0" fontId="19" fillId="0" borderId="9" xfId="0" applyFont="1" applyBorder="1" applyAlignment="1">
      <alignment horizontal="left" vertical="center"/>
    </xf>
    <xf numFmtId="0" fontId="19" fillId="0" borderId="9" xfId="0" applyFont="1" applyBorder="1" applyAlignment="1">
      <alignment horizontal="center" vertical="center"/>
    </xf>
    <xf numFmtId="0" fontId="0" fillId="0" borderId="9" xfId="0" applyBorder="1" applyAlignment="1">
      <alignment horizontal="center"/>
    </xf>
    <xf numFmtId="0" fontId="1" fillId="0" borderId="9" xfId="0" applyFont="1" applyBorder="1" applyAlignment="1">
      <alignment horizontal="center"/>
    </xf>
    <xf numFmtId="0" fontId="1" fillId="0" borderId="39" xfId="0" applyFont="1" applyBorder="1" applyAlignment="1">
      <alignment horizontal="left" vertical="center" wrapText="1"/>
    </xf>
    <xf numFmtId="0" fontId="1" fillId="0" borderId="39" xfId="0" applyFont="1" applyBorder="1" applyAlignment="1">
      <alignment horizontal="center" vertical="center" wrapTex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0" fontId="0" fillId="0" borderId="41" xfId="0" applyBorder="1" applyAlignment="1">
      <alignment horizontal="center"/>
    </xf>
    <xf numFmtId="0" fontId="0" fillId="0" borderId="35" xfId="0" applyBorder="1" applyAlignment="1">
      <alignment horizontal="center"/>
    </xf>
    <xf numFmtId="0" fontId="0" fillId="0" borderId="42" xfId="0" applyBorder="1" applyAlignment="1">
      <alignment horizontal="center"/>
    </xf>
    <xf numFmtId="0" fontId="20" fillId="0" borderId="35" xfId="0" applyFont="1" applyBorder="1" applyAlignment="1">
      <alignment horizontal="center" vertical="center" wrapText="1"/>
    </xf>
    <xf numFmtId="0" fontId="20" fillId="0" borderId="39" xfId="0" applyFont="1" applyBorder="1" applyAlignment="1">
      <alignment horizontal="left" vertical="center"/>
    </xf>
    <xf numFmtId="0" fontId="1" fillId="0" borderId="39" xfId="0" applyFont="1" applyBorder="1" applyAlignment="1">
      <alignment horizontal="center" vertical="center"/>
    </xf>
    <xf numFmtId="0" fontId="20" fillId="0" borderId="41" xfId="0" applyFont="1" applyBorder="1" applyAlignment="1">
      <alignment horizontal="center" vertical="center" wrapText="1"/>
    </xf>
    <xf numFmtId="0" fontId="20" fillId="0" borderId="9" xfId="0" applyFont="1" applyBorder="1" applyAlignment="1">
      <alignment horizontal="left" vertical="center"/>
    </xf>
    <xf numFmtId="0" fontId="1" fillId="0" borderId="9" xfId="0" applyFont="1" applyBorder="1" applyAlignment="1">
      <alignment horizontal="center" vertical="center"/>
    </xf>
    <xf numFmtId="0" fontId="20" fillId="0" borderId="42" xfId="0" applyFont="1" applyBorder="1" applyAlignment="1">
      <alignment horizontal="center" vertical="center" wrapText="1"/>
    </xf>
    <xf numFmtId="3" fontId="1" fillId="0" borderId="39" xfId="0" applyNumberFormat="1" applyFont="1" applyBorder="1" applyAlignment="1">
      <alignment horizontal="center" vertical="center" wrapText="1"/>
    </xf>
    <xf numFmtId="0" fontId="19" fillId="0" borderId="39" xfId="0" applyFont="1" applyBorder="1" applyAlignment="1">
      <alignment horizontal="left" vertical="center" wrapText="1"/>
    </xf>
    <xf numFmtId="0" fontId="19" fillId="0" borderId="39" xfId="0" applyFont="1" applyBorder="1" applyAlignment="1">
      <alignment horizontal="center" vertical="center" wrapText="1"/>
    </xf>
    <xf numFmtId="0" fontId="19" fillId="0" borderId="9" xfId="0" applyFont="1" applyBorder="1" applyAlignment="1">
      <alignment horizontal="left" vertical="center" wrapText="1"/>
    </xf>
    <xf numFmtId="0" fontId="0" fillId="0" borderId="45" xfId="0" applyBorder="1" applyAlignment="1">
      <alignment horizontal="center"/>
    </xf>
    <xf numFmtId="0" fontId="19" fillId="0" borderId="9" xfId="0" applyFont="1" applyBorder="1" applyAlignment="1">
      <alignment horizontal="center" vertical="center" wrapText="1"/>
    </xf>
    <xf numFmtId="170" fontId="2" fillId="7" borderId="4" xfId="3" applyNumberFormat="1" applyFont="1" applyFill="1" applyBorder="1"/>
    <xf numFmtId="0" fontId="1" fillId="0" borderId="39" xfId="0" applyFont="1" applyBorder="1"/>
    <xf numFmtId="0" fontId="1" fillId="0" borderId="9" xfId="0" applyFont="1" applyBorder="1"/>
    <xf numFmtId="0" fontId="0" fillId="0" borderId="6" xfId="0" applyBorder="1"/>
    <xf numFmtId="0" fontId="0" fillId="0" borderId="0" xfId="0" applyAlignment="1">
      <alignment horizontal="center"/>
    </xf>
    <xf numFmtId="0" fontId="2"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0" fillId="0" borderId="6" xfId="0" applyFont="1" applyBorder="1"/>
    <xf numFmtId="0" fontId="20" fillId="0" borderId="6" xfId="0" applyFont="1" applyBorder="1" applyAlignment="1">
      <alignment horizontal="center"/>
    </xf>
    <xf numFmtId="0" fontId="20" fillId="0" borderId="29" xfId="0" applyFont="1" applyBorder="1" applyAlignment="1">
      <alignment horizontal="center"/>
    </xf>
    <xf numFmtId="0" fontId="20" fillId="0" borderId="6" xfId="0" applyFont="1" applyFill="1" applyBorder="1"/>
    <xf numFmtId="0" fontId="20" fillId="0" borderId="20" xfId="0" applyFont="1" applyFill="1" applyBorder="1"/>
    <xf numFmtId="0" fontId="20" fillId="0" borderId="20" xfId="0" applyFont="1" applyBorder="1" applyAlignment="1">
      <alignment horizontal="center"/>
    </xf>
    <xf numFmtId="0" fontId="20" fillId="0" borderId="23" xfId="0" applyFont="1" applyBorder="1" applyAlignment="1">
      <alignment horizontal="center"/>
    </xf>
    <xf numFmtId="0" fontId="22" fillId="0" borderId="6" xfId="0" applyFont="1" applyBorder="1" applyAlignment="1">
      <alignment horizontal="justify" vertical="center" wrapText="1"/>
    </xf>
    <xf numFmtId="0" fontId="22" fillId="0" borderId="6" xfId="0" applyFont="1" applyBorder="1" applyAlignment="1">
      <alignment horizontal="center" vertical="center" wrapText="1"/>
    </xf>
    <xf numFmtId="0" fontId="20" fillId="0" borderId="0" xfId="0" applyFont="1"/>
    <xf numFmtId="0" fontId="20" fillId="0" borderId="0" xfId="0" applyFont="1" applyAlignment="1">
      <alignment horizontal="center"/>
    </xf>
    <xf numFmtId="0" fontId="20" fillId="0" borderId="6" xfId="0" applyFont="1" applyBorder="1" applyAlignment="1">
      <alignment horizontal="justify" vertical="center" wrapText="1"/>
    </xf>
    <xf numFmtId="0" fontId="21" fillId="8" borderId="6" xfId="0" applyFont="1" applyFill="1" applyBorder="1" applyAlignment="1">
      <alignment horizontal="center" wrapText="1"/>
    </xf>
    <xf numFmtId="0" fontId="21" fillId="9" borderId="6" xfId="0" applyFont="1" applyFill="1" applyBorder="1" applyAlignment="1">
      <alignment horizontal="center" wrapText="1"/>
    </xf>
    <xf numFmtId="0" fontId="23" fillId="9" borderId="6" xfId="0" applyFont="1" applyFill="1" applyBorder="1" applyAlignment="1">
      <alignment horizontal="center" wrapText="1"/>
    </xf>
    <xf numFmtId="171" fontId="21" fillId="9" borderId="6" xfId="3" applyNumberFormat="1" applyFont="1" applyFill="1" applyBorder="1" applyAlignment="1">
      <alignment horizontal="center" wrapText="1"/>
    </xf>
    <xf numFmtId="0" fontId="24" fillId="0" borderId="6" xfId="0" applyFont="1" applyBorder="1" applyAlignment="1">
      <alignment horizontal="center"/>
    </xf>
    <xf numFmtId="0" fontId="25" fillId="0" borderId="6" xfId="0" applyFont="1" applyBorder="1" applyAlignment="1">
      <alignment horizontal="center" wrapText="1"/>
    </xf>
    <xf numFmtId="171" fontId="0" fillId="0" borderId="6" xfId="3" applyNumberFormat="1" applyFont="1" applyBorder="1" applyAlignment="1">
      <alignment horizontal="center"/>
    </xf>
    <xf numFmtId="172" fontId="0" fillId="0" borderId="6" xfId="0" applyNumberFormat="1" applyBorder="1" applyAlignment="1">
      <alignment horizontal="center"/>
    </xf>
    <xf numFmtId="0" fontId="0" fillId="0" borderId="6" xfId="0" applyBorder="1" applyAlignment="1">
      <alignment horizontal="center" wrapText="1"/>
    </xf>
    <xf numFmtId="49" fontId="0" fillId="0" borderId="6" xfId="0" applyNumberFormat="1" applyBorder="1" applyAlignment="1">
      <alignment horizontal="center"/>
    </xf>
    <xf numFmtId="49" fontId="0" fillId="0" borderId="6" xfId="0" applyNumberFormat="1" applyBorder="1" applyAlignment="1">
      <alignment horizontal="center" wrapText="1"/>
    </xf>
    <xf numFmtId="171" fontId="0" fillId="0" borderId="0" xfId="0" applyNumberFormat="1"/>
    <xf numFmtId="49" fontId="24" fillId="0" borderId="6" xfId="0" applyNumberFormat="1" applyFont="1" applyBorder="1" applyAlignment="1">
      <alignment horizontal="center"/>
    </xf>
    <xf numFmtId="0" fontId="24" fillId="0" borderId="6" xfId="0" applyFont="1" applyFill="1" applyBorder="1" applyAlignment="1">
      <alignment horizontal="center"/>
    </xf>
    <xf numFmtId="0" fontId="1" fillId="0" borderId="41" xfId="0" applyFont="1" applyBorder="1" applyAlignment="1">
      <alignment horizontal="center"/>
    </xf>
    <xf numFmtId="0" fontId="1" fillId="0" borderId="35" xfId="0" applyFont="1" applyBorder="1" applyAlignment="1">
      <alignment horizontal="center"/>
    </xf>
    <xf numFmtId="0" fontId="1" fillId="0" borderId="42" xfId="0" applyFont="1" applyBorder="1" applyAlignment="1">
      <alignment horizontal="center"/>
    </xf>
    <xf numFmtId="170" fontId="2" fillId="7" borderId="46" xfId="3" applyNumberFormat="1" applyFont="1" applyFill="1" applyBorder="1" applyAlignment="1">
      <alignment horizontal="center" vertical="center" wrapText="1"/>
    </xf>
    <xf numFmtId="170" fontId="2" fillId="7" borderId="43" xfId="3" applyNumberFormat="1" applyFont="1" applyFill="1" applyBorder="1" applyAlignment="1">
      <alignment horizontal="center" vertical="center"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2" fillId="0" borderId="6" xfId="0" applyFont="1" applyBorder="1" applyAlignment="1">
      <alignment horizontal="center" vertical="center" wrapText="1"/>
    </xf>
    <xf numFmtId="165" fontId="1" fillId="0" borderId="0" xfId="1" applyFont="1"/>
    <xf numFmtId="10" fontId="1" fillId="0" borderId="0" xfId="1" applyNumberFormat="1" applyFont="1"/>
    <xf numFmtId="0" fontId="27" fillId="0" borderId="0" xfId="0" applyFont="1" applyAlignment="1"/>
    <xf numFmtId="3" fontId="24" fillId="0" borderId="0" xfId="0" applyNumberFormat="1" applyFont="1" applyAlignment="1">
      <alignment horizontal="center"/>
    </xf>
    <xf numFmtId="3" fontId="21" fillId="9" borderId="6" xfId="0" applyNumberFormat="1" applyFont="1" applyFill="1" applyBorder="1" applyAlignment="1">
      <alignment horizontal="center" wrapText="1"/>
    </xf>
    <xf numFmtId="3" fontId="0" fillId="0" borderId="0" xfId="0" applyNumberFormat="1"/>
    <xf numFmtId="0" fontId="24" fillId="0" borderId="6" xfId="0" applyFont="1" applyBorder="1" applyAlignment="1">
      <alignment horizontal="center" wrapText="1"/>
    </xf>
    <xf numFmtId="3" fontId="24" fillId="0" borderId="6" xfId="0" applyNumberFormat="1" applyFont="1" applyBorder="1" applyAlignment="1">
      <alignment horizontal="center"/>
    </xf>
    <xf numFmtId="0" fontId="0" fillId="0" borderId="6" xfId="0" applyFill="1" applyBorder="1" applyAlignment="1">
      <alignment horizontal="center"/>
    </xf>
    <xf numFmtId="3" fontId="24" fillId="0" borderId="6" xfId="0" applyNumberFormat="1" applyFont="1" applyFill="1" applyBorder="1" applyAlignment="1">
      <alignment horizontal="center"/>
    </xf>
    <xf numFmtId="3" fontId="0" fillId="0" borderId="6" xfId="0" applyNumberFormat="1" applyBorder="1" applyAlignment="1">
      <alignment horizontal="center"/>
    </xf>
    <xf numFmtId="3" fontId="0" fillId="0" borderId="6" xfId="0" applyNumberFormat="1" applyBorder="1"/>
    <xf numFmtId="49" fontId="1" fillId="0" borderId="6" xfId="0" applyNumberFormat="1" applyFont="1" applyBorder="1" applyAlignment="1">
      <alignment horizontal="center"/>
    </xf>
    <xf numFmtId="0" fontId="27" fillId="0" borderId="6" xfId="0" applyFont="1" applyBorder="1" applyAlignment="1"/>
    <xf numFmtId="0" fontId="0" fillId="0" borderId="4" xfId="0" applyBorder="1"/>
    <xf numFmtId="14" fontId="0" fillId="0" borderId="6" xfId="0" applyNumberFormat="1" applyBorder="1"/>
    <xf numFmtId="3" fontId="1" fillId="0" borderId="6" xfId="0" applyNumberFormat="1" applyFont="1" applyBorder="1"/>
    <xf numFmtId="0" fontId="20" fillId="0" borderId="6" xfId="0" applyFont="1" applyFill="1" applyBorder="1" applyAlignment="1">
      <alignment horizontal="center"/>
    </xf>
    <xf numFmtId="3" fontId="0" fillId="0" borderId="6" xfId="0" applyNumberFormat="1" applyFill="1" applyBorder="1"/>
    <xf numFmtId="0" fontId="9" fillId="2" borderId="6" xfId="0" applyFont="1" applyFill="1" applyBorder="1" applyAlignment="1">
      <alignment horizontal="center" vertical="center" wrapText="1"/>
    </xf>
    <xf numFmtId="3" fontId="0" fillId="0" borderId="0" xfId="0" applyNumberFormat="1" applyAlignment="1">
      <alignment horizontal="center"/>
    </xf>
    <xf numFmtId="175" fontId="0" fillId="0" borderId="0" xfId="0" applyNumberFormat="1" applyAlignment="1">
      <alignment horizontal="center"/>
    </xf>
    <xf numFmtId="1" fontId="29" fillId="0" borderId="53" xfId="0" applyNumberFormat="1" applyFont="1" applyBorder="1" applyAlignment="1">
      <alignment horizontal="center" vertical="center" wrapText="1"/>
    </xf>
    <xf numFmtId="1" fontId="29" fillId="0" borderId="52" xfId="0" applyNumberFormat="1" applyFont="1" applyBorder="1" applyAlignment="1">
      <alignment horizontal="center" vertical="center" wrapText="1"/>
    </xf>
    <xf numFmtId="3" fontId="28" fillId="0" borderId="0" xfId="0" applyNumberFormat="1" applyFont="1"/>
    <xf numFmtId="1" fontId="29" fillId="0" borderId="50" xfId="0" applyNumberFormat="1" applyFont="1" applyBorder="1" applyAlignment="1">
      <alignment horizontal="center" vertical="center" wrapText="1"/>
    </xf>
    <xf numFmtId="0" fontId="29" fillId="0" borderId="0" xfId="0" applyFont="1" applyBorder="1" applyAlignment="1">
      <alignment vertical="center" wrapText="1"/>
    </xf>
    <xf numFmtId="1" fontId="29" fillId="0" borderId="51" xfId="0" applyNumberFormat="1" applyFont="1" applyBorder="1" applyAlignment="1">
      <alignment horizontal="center" vertical="center" wrapText="1"/>
    </xf>
    <xf numFmtId="0" fontId="2" fillId="0" borderId="20" xfId="0" applyFont="1" applyBorder="1" applyAlignment="1">
      <alignment horizontal="center" vertical="center" wrapText="1"/>
    </xf>
    <xf numFmtId="165" fontId="9" fillId="10" borderId="6" xfId="1" applyFont="1" applyFill="1" applyBorder="1" applyAlignment="1">
      <alignment horizontal="center" vertical="center" wrapText="1"/>
    </xf>
    <xf numFmtId="0" fontId="9" fillId="10" borderId="6" xfId="0" applyFont="1" applyFill="1" applyBorder="1" applyAlignment="1">
      <alignment horizontal="center" vertical="center" wrapText="1"/>
    </xf>
    <xf numFmtId="165" fontId="1" fillId="0" borderId="6" xfId="1" applyFont="1" applyBorder="1" applyAlignment="1">
      <alignment wrapText="1"/>
    </xf>
    <xf numFmtId="0" fontId="21" fillId="9" borderId="20" xfId="0" applyFont="1" applyFill="1" applyBorder="1" applyAlignment="1">
      <alignment horizontal="center" vertical="center" wrapText="1"/>
    </xf>
    <xf numFmtId="3" fontId="21" fillId="9" borderId="20" xfId="0" applyNumberFormat="1" applyFont="1" applyFill="1" applyBorder="1" applyAlignment="1">
      <alignment horizontal="center" vertical="center" wrapText="1"/>
    </xf>
    <xf numFmtId="0" fontId="2" fillId="6" borderId="25" xfId="0" applyFont="1" applyFill="1" applyBorder="1" applyAlignment="1">
      <alignment horizontal="center" vertical="center"/>
    </xf>
    <xf numFmtId="0" fontId="1" fillId="0" borderId="32" xfId="0" applyFont="1" applyBorder="1"/>
    <xf numFmtId="0" fontId="0" fillId="0" borderId="32" xfId="0" applyBorder="1" applyAlignment="1">
      <alignment horizontal="center"/>
    </xf>
    <xf numFmtId="0" fontId="1" fillId="0" borderId="32" xfId="0" applyFont="1" applyBorder="1" applyAlignment="1">
      <alignment horizontal="center"/>
    </xf>
    <xf numFmtId="0" fontId="0" fillId="0" borderId="24" xfId="0" applyBorder="1" applyAlignment="1">
      <alignment horizontal="center"/>
    </xf>
    <xf numFmtId="170" fontId="0" fillId="0" borderId="18" xfId="3" applyNumberFormat="1" applyFont="1" applyBorder="1" applyAlignment="1">
      <alignment horizontal="center" vertical="center"/>
    </xf>
    <xf numFmtId="170" fontId="0" fillId="0" borderId="30" xfId="3" applyNumberFormat="1" applyFont="1" applyBorder="1" applyAlignment="1">
      <alignment horizontal="center" vertical="center"/>
    </xf>
    <xf numFmtId="0" fontId="9" fillId="0" borderId="0" xfId="0" applyFont="1" applyFill="1" applyBorder="1" applyAlignment="1">
      <alignment horizontal="center"/>
    </xf>
    <xf numFmtId="166" fontId="10" fillId="0" borderId="4" xfId="1" applyNumberFormat="1" applyFont="1" applyBorder="1"/>
    <xf numFmtId="165" fontId="30" fillId="2" borderId="15" xfId="1" applyFont="1" applyFill="1" applyBorder="1" applyAlignment="1">
      <alignment horizontal="center" vertical="center" wrapText="1"/>
    </xf>
    <xf numFmtId="10" fontId="30" fillId="2" borderId="15" xfId="1" applyNumberFormat="1" applyFont="1" applyFill="1" applyBorder="1" applyAlignment="1">
      <alignment horizontal="center" vertical="center" wrapText="1"/>
    </xf>
    <xf numFmtId="0" fontId="10" fillId="11" borderId="6" xfId="0" applyFont="1" applyFill="1" applyBorder="1"/>
    <xf numFmtId="0" fontId="0" fillId="11" borderId="6" xfId="0" applyFill="1" applyBorder="1"/>
    <xf numFmtId="169" fontId="10" fillId="3" borderId="6" xfId="1" applyNumberFormat="1" applyFont="1" applyFill="1" applyBorder="1"/>
    <xf numFmtId="168" fontId="10" fillId="11" borderId="6" xfId="0" applyNumberFormat="1" applyFont="1" applyFill="1" applyBorder="1"/>
    <xf numFmtId="165" fontId="10" fillId="11" borderId="6" xfId="0" applyNumberFormat="1" applyFont="1" applyFill="1" applyBorder="1"/>
    <xf numFmtId="166" fontId="10" fillId="11" borderId="6" xfId="0" applyNumberFormat="1" applyFont="1" applyFill="1" applyBorder="1"/>
    <xf numFmtId="0" fontId="0" fillId="0" borderId="6" xfId="0" applyBorder="1" applyAlignment="1">
      <alignment horizontal="center"/>
    </xf>
    <xf numFmtId="0" fontId="1" fillId="7" borderId="6" xfId="0" applyFont="1" applyFill="1" applyBorder="1" applyAlignment="1">
      <alignment horizontal="center"/>
    </xf>
    <xf numFmtId="0" fontId="0" fillId="7" borderId="6" xfId="0" applyFill="1" applyBorder="1" applyAlignment="1">
      <alignment horizontal="center"/>
    </xf>
    <xf numFmtId="173" fontId="0" fillId="7" borderId="6" xfId="0" applyNumberFormat="1" applyFill="1" applyBorder="1" applyAlignment="1">
      <alignment horizontal="center"/>
    </xf>
    <xf numFmtId="0" fontId="19" fillId="0" borderId="4" xfId="0" applyFont="1" applyBorder="1" applyAlignment="1">
      <alignment horizontal="center" vertical="center"/>
    </xf>
    <xf numFmtId="0" fontId="0" fillId="7" borderId="6" xfId="0" applyFill="1" applyBorder="1"/>
    <xf numFmtId="169" fontId="0" fillId="7" borderId="6" xfId="1" applyNumberFormat="1" applyFont="1" applyFill="1" applyBorder="1"/>
    <xf numFmtId="0" fontId="2" fillId="7" borderId="6" xfId="0" applyFont="1" applyFill="1" applyBorder="1" applyAlignment="1">
      <alignment horizontal="center"/>
    </xf>
    <xf numFmtId="169" fontId="2" fillId="7" borderId="6" xfId="1" applyNumberFormat="1" applyFont="1" applyFill="1" applyBorder="1"/>
    <xf numFmtId="169" fontId="0" fillId="0" borderId="41" xfId="1" applyNumberFormat="1" applyFont="1" applyBorder="1" applyAlignment="1">
      <alignment horizontal="center"/>
    </xf>
    <xf numFmtId="169" fontId="0" fillId="0" borderId="26" xfId="1" applyNumberFormat="1" applyFont="1" applyBorder="1" applyAlignment="1">
      <alignment horizontal="center"/>
    </xf>
    <xf numFmtId="169" fontId="0" fillId="0" borderId="35" xfId="1" applyNumberFormat="1" applyFont="1" applyBorder="1" applyAlignment="1">
      <alignment horizontal="center"/>
    </xf>
    <xf numFmtId="0" fontId="2" fillId="7" borderId="19" xfId="0" applyFont="1" applyFill="1" applyBorder="1" applyAlignment="1">
      <alignment horizontal="center" vertical="center" wrapText="1"/>
    </xf>
    <xf numFmtId="170" fontId="0" fillId="6" borderId="0" xfId="3" applyNumberFormat="1" applyFont="1" applyFill="1" applyBorder="1" applyAlignment="1">
      <alignment horizontal="center" vertical="center"/>
    </xf>
    <xf numFmtId="0" fontId="1" fillId="0" borderId="0" xfId="0" applyFont="1" applyBorder="1" applyAlignment="1">
      <alignment horizontal="center"/>
    </xf>
    <xf numFmtId="169" fontId="1" fillId="0" borderId="6" xfId="0" applyNumberFormat="1" applyFont="1" applyBorder="1" applyAlignment="1">
      <alignment horizontal="center"/>
    </xf>
    <xf numFmtId="170" fontId="0" fillId="6" borderId="6" xfId="3" applyNumberFormat="1" applyFont="1" applyFill="1" applyBorder="1" applyAlignment="1">
      <alignment horizontal="center" vertical="center"/>
    </xf>
    <xf numFmtId="169" fontId="0" fillId="0" borderId="6" xfId="0" applyNumberFormat="1" applyBorder="1"/>
    <xf numFmtId="0" fontId="1" fillId="7" borderId="6" xfId="0" applyFont="1" applyFill="1" applyBorder="1"/>
    <xf numFmtId="169" fontId="0" fillId="7" borderId="6" xfId="0" applyNumberFormat="1" applyFill="1" applyBorder="1"/>
    <xf numFmtId="0" fontId="10" fillId="0" borderId="54" xfId="0" applyFont="1" applyBorder="1" applyAlignment="1">
      <alignment horizontal="lef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2" fillId="7" borderId="33" xfId="0" applyFont="1" applyFill="1" applyBorder="1" applyAlignment="1">
      <alignment horizontal="center" vertical="center" wrapText="1"/>
    </xf>
    <xf numFmtId="0" fontId="2" fillId="6" borderId="32" xfId="0" applyFont="1" applyFill="1" applyBorder="1" applyAlignment="1">
      <alignment horizontal="center" vertical="center"/>
    </xf>
    <xf numFmtId="0" fontId="0" fillId="7" borderId="4" xfId="0" applyFill="1" applyBorder="1" applyAlignment="1">
      <alignment horizontal="center"/>
    </xf>
    <xf numFmtId="169" fontId="0" fillId="7" borderId="6" xfId="0" applyNumberFormat="1" applyFill="1" applyBorder="1" applyAlignment="1">
      <alignment horizontal="center"/>
    </xf>
    <xf numFmtId="169" fontId="1" fillId="0" borderId="6" xfId="1" applyNumberFormat="1" applyFont="1" applyBorder="1"/>
    <xf numFmtId="169" fontId="1" fillId="0" borderId="6" xfId="0" applyNumberFormat="1" applyFont="1" applyBorder="1"/>
    <xf numFmtId="0" fontId="19" fillId="0" borderId="23" xfId="0" applyFont="1" applyBorder="1" applyAlignment="1">
      <alignment horizontal="left" vertical="center"/>
    </xf>
    <xf numFmtId="0" fontId="19" fillId="0" borderId="20" xfId="0" applyFont="1" applyBorder="1" applyAlignment="1">
      <alignment horizontal="center" vertical="center"/>
    </xf>
    <xf numFmtId="0" fontId="0" fillId="0" borderId="21" xfId="0" applyBorder="1" applyAlignment="1">
      <alignment horizontal="center"/>
    </xf>
    <xf numFmtId="0" fontId="1" fillId="0" borderId="6" xfId="0" applyFont="1" applyBorder="1" applyAlignment="1">
      <alignment horizontal="center" vertical="center" wrapText="1"/>
    </xf>
    <xf numFmtId="3" fontId="1" fillId="0" borderId="6" xfId="0" applyNumberFormat="1" applyFont="1" applyBorder="1" applyAlignment="1">
      <alignment horizontal="center" vertical="center" wrapText="1"/>
    </xf>
    <xf numFmtId="175" fontId="1" fillId="0" borderId="6" xfId="0" applyNumberFormat="1" applyFont="1" applyBorder="1" applyAlignment="1">
      <alignment horizontal="center" vertical="center" wrapText="1"/>
    </xf>
    <xf numFmtId="0" fontId="1" fillId="0" borderId="6" xfId="0" applyFont="1" applyBorder="1" applyAlignment="1">
      <alignment vertical="center" wrapText="1"/>
    </xf>
    <xf numFmtId="173" fontId="1" fillId="0" borderId="6" xfId="0" applyNumberFormat="1" applyFont="1" applyBorder="1" applyAlignment="1">
      <alignment horizontal="center" vertical="center" wrapText="1"/>
    </xf>
    <xf numFmtId="169" fontId="10" fillId="0" borderId="6" xfId="0" applyNumberFormat="1" applyFont="1" applyBorder="1" applyAlignment="1">
      <alignment horizontal="center"/>
    </xf>
    <xf numFmtId="169" fontId="10" fillId="0" borderId="4" xfId="0" applyNumberFormat="1" applyFont="1" applyBorder="1" applyAlignment="1">
      <alignment horizontal="center"/>
    </xf>
    <xf numFmtId="169" fontId="9" fillId="4" borderId="2" xfId="1" applyNumberFormat="1" applyFont="1" applyFill="1" applyBorder="1"/>
    <xf numFmtId="0" fontId="9" fillId="0" borderId="0" xfId="0" applyFont="1" applyFill="1" applyBorder="1" applyAlignment="1">
      <alignment horizontal="center"/>
    </xf>
    <xf numFmtId="165" fontId="9" fillId="0" borderId="0" xfId="1" applyFont="1" applyFill="1" applyBorder="1" applyAlignment="1">
      <alignment horizontal="center"/>
    </xf>
    <xf numFmtId="166" fontId="9" fillId="0" borderId="0" xfId="1" applyNumberFormat="1" applyFont="1" applyFill="1" applyBorder="1" applyAlignment="1">
      <alignment horizontal="center"/>
    </xf>
    <xf numFmtId="167" fontId="31" fillId="0" borderId="4" xfId="1" applyNumberFormat="1" applyFont="1" applyBorder="1"/>
    <xf numFmtId="0" fontId="9" fillId="0" borderId="0" xfId="0" applyFont="1" applyFill="1" applyBorder="1" applyAlignment="1">
      <alignment horizontal="center"/>
    </xf>
    <xf numFmtId="165" fontId="9" fillId="0" borderId="0" xfId="1" applyFont="1" applyFill="1" applyBorder="1" applyAlignment="1">
      <alignment horizontal="center"/>
    </xf>
    <xf numFmtId="0" fontId="30" fillId="2" borderId="9" xfId="0" applyFont="1" applyFill="1" applyBorder="1" applyAlignment="1">
      <alignment horizontal="center" vertical="center" wrapText="1"/>
    </xf>
    <xf numFmtId="165" fontId="30" fillId="2" borderId="9" xfId="1" applyFont="1" applyFill="1" applyBorder="1" applyAlignment="1">
      <alignment horizontal="center" vertical="center" wrapText="1"/>
    </xf>
    <xf numFmtId="0" fontId="9" fillId="4" borderId="35" xfId="0" applyFont="1" applyFill="1" applyBorder="1" applyAlignment="1"/>
    <xf numFmtId="0" fontId="9" fillId="0" borderId="7" xfId="1" applyNumberFormat="1" applyFont="1" applyBorder="1" applyAlignment="1">
      <alignment horizontal="justify"/>
    </xf>
    <xf numFmtId="0" fontId="10" fillId="0" borderId="39" xfId="0" applyFont="1" applyBorder="1" applyAlignment="1">
      <alignment horizontal="center"/>
    </xf>
    <xf numFmtId="0" fontId="10" fillId="0" borderId="4" xfId="0" applyFont="1" applyBorder="1" applyAlignment="1">
      <alignment horizontal="center"/>
    </xf>
    <xf numFmtId="0" fontId="9" fillId="4" borderId="2" xfId="0" applyFont="1" applyFill="1" applyBorder="1" applyAlignment="1"/>
    <xf numFmtId="1" fontId="29" fillId="0" borderId="0" xfId="0" applyNumberFormat="1" applyFont="1" applyBorder="1" applyAlignment="1">
      <alignment horizontal="center" vertical="center" wrapText="1"/>
    </xf>
    <xf numFmtId="0" fontId="10" fillId="0" borderId="35" xfId="0" applyFont="1" applyBorder="1" applyAlignment="1">
      <alignment horizontal="left" vertical="center"/>
    </xf>
    <xf numFmtId="0" fontId="10" fillId="0" borderId="26" xfId="0" applyFont="1" applyBorder="1" applyAlignment="1">
      <alignment horizontal="left" vertical="center"/>
    </xf>
    <xf numFmtId="0" fontId="31" fillId="0" borderId="35" xfId="0" applyFont="1" applyBorder="1" applyAlignment="1">
      <alignment horizontal="left" vertical="center"/>
    </xf>
    <xf numFmtId="9" fontId="10" fillId="0" borderId="6" xfId="2" applyFont="1" applyBorder="1" applyAlignment="1">
      <alignment horizontal="center"/>
    </xf>
    <xf numFmtId="0" fontId="2" fillId="0" borderId="6" xfId="0" applyFont="1" applyBorder="1" applyAlignment="1">
      <alignment horizontal="left" vertical="center" wrapText="1"/>
    </xf>
    <xf numFmtId="166" fontId="9" fillId="3" borderId="6" xfId="1" applyNumberFormat="1" applyFont="1" applyFill="1" applyBorder="1"/>
    <xf numFmtId="0" fontId="0" fillId="7" borderId="6" xfId="0" applyFill="1" applyBorder="1" applyAlignment="1">
      <alignment horizontal="center"/>
    </xf>
    <xf numFmtId="0" fontId="1" fillId="0" borderId="6" xfId="0" applyFont="1" applyBorder="1" applyAlignment="1">
      <alignment vertical="center" wrapText="1"/>
    </xf>
    <xf numFmtId="0" fontId="1" fillId="0" borderId="6" xfId="0" applyFont="1" applyBorder="1" applyAlignment="1">
      <alignment horizontal="center" vertical="center" wrapText="1"/>
    </xf>
    <xf numFmtId="3" fontId="1" fillId="0" borderId="6" xfId="0" applyNumberFormat="1" applyFont="1" applyBorder="1" applyAlignment="1">
      <alignment horizontal="center" vertical="center" wrapText="1"/>
    </xf>
    <xf numFmtId="175" fontId="1" fillId="0" borderId="6" xfId="0" applyNumberFormat="1" applyFont="1" applyBorder="1" applyAlignment="1">
      <alignment horizontal="center" vertical="center" wrapText="1"/>
    </xf>
    <xf numFmtId="173" fontId="1" fillId="0" borderId="6" xfId="0" applyNumberFormat="1" applyFont="1" applyBorder="1" applyAlignment="1">
      <alignment horizontal="center" vertical="center" wrapText="1"/>
    </xf>
    <xf numFmtId="169" fontId="2" fillId="7" borderId="6" xfId="0" applyNumberFormat="1" applyFont="1" applyFill="1" applyBorder="1"/>
    <xf numFmtId="170" fontId="2" fillId="7" borderId="6" xfId="3" applyNumberFormat="1" applyFont="1" applyFill="1" applyBorder="1" applyAlignment="1">
      <alignment horizontal="center" vertical="center"/>
    </xf>
    <xf numFmtId="170" fontId="2" fillId="7" borderId="6" xfId="0" applyNumberFormat="1" applyFont="1" applyFill="1" applyBorder="1"/>
    <xf numFmtId="0" fontId="2" fillId="7" borderId="4" xfId="0" applyFont="1" applyFill="1" applyBorder="1" applyAlignment="1">
      <alignment horizontal="center" vertical="center" wrapText="1"/>
    </xf>
    <xf numFmtId="0" fontId="27" fillId="0" borderId="6" xfId="0" applyFont="1" applyBorder="1" applyAlignment="1">
      <alignment horizontal="center"/>
    </xf>
    <xf numFmtId="0" fontId="9" fillId="0" borderId="0" xfId="0" applyFont="1" applyFill="1" applyBorder="1" applyAlignment="1">
      <alignment horizontal="center"/>
    </xf>
    <xf numFmtId="165" fontId="9" fillId="0" borderId="0" xfId="1" applyFont="1" applyFill="1" applyBorder="1" applyAlignment="1">
      <alignment horizontal="center"/>
    </xf>
    <xf numFmtId="166" fontId="9" fillId="0" borderId="0" xfId="1" applyNumberFormat="1" applyFont="1" applyFill="1" applyBorder="1" applyAlignment="1">
      <alignment horizontal="center"/>
    </xf>
    <xf numFmtId="0" fontId="2" fillId="3" borderId="0" xfId="0" applyFont="1" applyFill="1" applyAlignment="1">
      <alignment horizontal="left" vertical="center" wrapText="1"/>
    </xf>
    <xf numFmtId="0" fontId="1" fillId="0" borderId="0" xfId="0" applyFont="1" applyAlignment="1">
      <alignment horizontal="left" vertical="center" wrapText="1"/>
    </xf>
    <xf numFmtId="0" fontId="27" fillId="0" borderId="0" xfId="0" applyFont="1" applyAlignment="1">
      <alignment horizontal="center"/>
    </xf>
    <xf numFmtId="173" fontId="27" fillId="0" borderId="6" xfId="0" applyNumberFormat="1" applyFont="1" applyBorder="1" applyAlignment="1">
      <alignment horizontal="center"/>
    </xf>
    <xf numFmtId="14" fontId="27" fillId="0" borderId="6" xfId="0" applyNumberFormat="1" applyFont="1" applyBorder="1" applyAlignment="1">
      <alignment horizontal="center"/>
    </xf>
    <xf numFmtId="0" fontId="9" fillId="3" borderId="16" xfId="0" applyFont="1" applyFill="1" applyBorder="1" applyAlignment="1">
      <alignment horizontal="center"/>
    </xf>
    <xf numFmtId="0" fontId="9" fillId="4" borderId="17" xfId="0" applyFont="1" applyFill="1" applyBorder="1" applyAlignment="1">
      <alignment horizontal="center"/>
    </xf>
    <xf numFmtId="0" fontId="9" fillId="4" borderId="15" xfId="0" applyFont="1" applyFill="1" applyBorder="1" applyAlignment="1">
      <alignment horizontal="center"/>
    </xf>
    <xf numFmtId="0" fontId="2" fillId="3" borderId="0" xfId="0" applyFont="1" applyFill="1" applyAlignment="1">
      <alignment horizontal="center" vertical="center" wrapText="1"/>
    </xf>
    <xf numFmtId="0" fontId="1" fillId="0" borderId="0" xfId="0" applyFont="1" applyAlignment="1">
      <alignment horizontal="center" vertical="center" wrapText="1"/>
    </xf>
    <xf numFmtId="0" fontId="2" fillId="3" borderId="16" xfId="0" applyFont="1" applyFill="1" applyBorder="1" applyAlignment="1">
      <alignment horizontal="center"/>
    </xf>
    <xf numFmtId="0" fontId="9" fillId="4" borderId="1" xfId="0" applyFont="1" applyFill="1" applyBorder="1" applyAlignment="1">
      <alignment horizontal="center"/>
    </xf>
    <xf numFmtId="0" fontId="9" fillId="4" borderId="2" xfId="0" applyFont="1" applyFill="1" applyBorder="1" applyAlignment="1">
      <alignment horizontal="center"/>
    </xf>
    <xf numFmtId="0" fontId="27" fillId="0" borderId="27" xfId="0" applyFont="1" applyBorder="1" applyAlignment="1">
      <alignment horizontal="center"/>
    </xf>
    <xf numFmtId="0" fontId="27" fillId="0" borderId="35" xfId="0" applyFont="1" applyBorder="1" applyAlignment="1">
      <alignment horizontal="center"/>
    </xf>
    <xf numFmtId="0" fontId="27" fillId="0" borderId="36" xfId="0" applyFont="1" applyBorder="1" applyAlignment="1">
      <alignment horizontal="center"/>
    </xf>
    <xf numFmtId="0" fontId="27" fillId="0" borderId="29" xfId="0" applyFont="1" applyBorder="1" applyAlignment="1">
      <alignment horizontal="center"/>
    </xf>
    <xf numFmtId="14" fontId="27" fillId="0" borderId="35" xfId="0" applyNumberFormat="1" applyFont="1" applyBorder="1" applyAlignment="1">
      <alignment horizontal="center"/>
    </xf>
    <xf numFmtId="14" fontId="27" fillId="0" borderId="36" xfId="0" applyNumberFormat="1" applyFont="1" applyBorder="1" applyAlignment="1">
      <alignment horizontal="center"/>
    </xf>
    <xf numFmtId="14" fontId="27" fillId="0" borderId="29" xfId="0" applyNumberFormat="1" applyFont="1" applyBorder="1" applyAlignment="1">
      <alignment horizontal="center"/>
    </xf>
    <xf numFmtId="176" fontId="27" fillId="0" borderId="35" xfId="3" applyNumberFormat="1" applyFont="1" applyBorder="1" applyAlignment="1">
      <alignment horizontal="center" vertical="center"/>
    </xf>
    <xf numFmtId="176" fontId="27" fillId="0" borderId="36" xfId="3" applyNumberFormat="1" applyFont="1" applyBorder="1" applyAlignment="1">
      <alignment horizontal="center" vertical="center"/>
    </xf>
    <xf numFmtId="176" fontId="27" fillId="0" borderId="29" xfId="3" applyNumberFormat="1" applyFont="1" applyBorder="1" applyAlignment="1">
      <alignment horizontal="center" vertical="center"/>
    </xf>
    <xf numFmtId="0" fontId="2" fillId="6" borderId="33" xfId="0" applyFont="1" applyFill="1" applyBorder="1" applyAlignment="1">
      <alignment horizontal="center" vertical="center"/>
    </xf>
    <xf numFmtId="0" fontId="2" fillId="6" borderId="40" xfId="0" applyFont="1" applyFill="1" applyBorder="1" applyAlignment="1">
      <alignment horizontal="center" vertical="center"/>
    </xf>
    <xf numFmtId="0" fontId="2" fillId="6" borderId="17" xfId="0" applyFont="1" applyFill="1" applyBorder="1" applyAlignment="1">
      <alignment horizontal="center" vertical="center"/>
    </xf>
    <xf numFmtId="170" fontId="0" fillId="6" borderId="38" xfId="3" applyNumberFormat="1" applyFont="1" applyFill="1" applyBorder="1" applyAlignment="1">
      <alignment horizontal="center" vertical="center"/>
    </xf>
    <xf numFmtId="170" fontId="0" fillId="6" borderId="44" xfId="3" applyNumberFormat="1" applyFont="1" applyFill="1" applyBorder="1" applyAlignment="1">
      <alignment horizontal="center" vertical="center"/>
    </xf>
    <xf numFmtId="0" fontId="2" fillId="6" borderId="33"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2" fillId="6" borderId="17" xfId="0" applyFont="1" applyFill="1" applyBorder="1" applyAlignment="1">
      <alignment horizontal="center" vertical="center" wrapText="1"/>
    </xf>
    <xf numFmtId="170" fontId="0" fillId="6" borderId="47" xfId="3" applyNumberFormat="1" applyFont="1" applyFill="1" applyBorder="1" applyAlignment="1">
      <alignment horizontal="center" vertical="center"/>
    </xf>
    <xf numFmtId="170" fontId="0" fillId="6" borderId="48" xfId="3" applyNumberFormat="1" applyFont="1" applyFill="1" applyBorder="1" applyAlignment="1">
      <alignment horizontal="center" vertical="center"/>
    </xf>
    <xf numFmtId="170" fontId="1" fillId="0" borderId="47" xfId="3" applyNumberFormat="1" applyFont="1" applyBorder="1" applyAlignment="1">
      <alignment horizontal="center" vertical="center"/>
    </xf>
    <xf numFmtId="170" fontId="0" fillId="0" borderId="31" xfId="3" applyNumberFormat="1" applyFont="1" applyBorder="1" applyAlignment="1">
      <alignment horizontal="center" vertical="center"/>
    </xf>
    <xf numFmtId="170" fontId="0" fillId="0" borderId="48" xfId="3" applyNumberFormat="1" applyFont="1" applyBorder="1" applyAlignment="1">
      <alignment horizontal="center" vertical="center"/>
    </xf>
    <xf numFmtId="170" fontId="0" fillId="6" borderId="31" xfId="3" applyNumberFormat="1" applyFont="1" applyFill="1" applyBorder="1" applyAlignment="1">
      <alignment horizontal="center" vertical="center"/>
    </xf>
    <xf numFmtId="0" fontId="2" fillId="7" borderId="4" xfId="0" applyFont="1" applyFill="1" applyBorder="1" applyAlignment="1">
      <alignment horizontal="center"/>
    </xf>
    <xf numFmtId="170" fontId="0" fillId="6" borderId="43" xfId="3" applyNumberFormat="1" applyFont="1" applyFill="1" applyBorder="1" applyAlignment="1">
      <alignment horizontal="center" vertical="center"/>
    </xf>
    <xf numFmtId="170" fontId="1" fillId="0" borderId="43" xfId="3" applyNumberFormat="1" applyFont="1" applyBorder="1" applyAlignment="1">
      <alignment horizontal="center" vertical="center"/>
    </xf>
    <xf numFmtId="170" fontId="0" fillId="0" borderId="38" xfId="3" applyNumberFormat="1" applyFont="1" applyBorder="1" applyAlignment="1">
      <alignment horizontal="center" vertical="center"/>
    </xf>
    <xf numFmtId="170" fontId="0" fillId="0" borderId="44" xfId="3" applyNumberFormat="1" applyFont="1" applyBorder="1" applyAlignment="1">
      <alignment horizontal="center" vertical="center"/>
    </xf>
    <xf numFmtId="170" fontId="1" fillId="6" borderId="43" xfId="3" applyNumberFormat="1" applyFont="1" applyFill="1" applyBorder="1" applyAlignment="1">
      <alignment horizontal="center" vertical="center"/>
    </xf>
    <xf numFmtId="170" fontId="1" fillId="6" borderId="38" xfId="3" applyNumberFormat="1" applyFont="1" applyFill="1" applyBorder="1" applyAlignment="1">
      <alignment horizontal="center" vertical="center"/>
    </xf>
    <xf numFmtId="170" fontId="1" fillId="6" borderId="44" xfId="3" applyNumberFormat="1" applyFont="1" applyFill="1" applyBorder="1" applyAlignment="1">
      <alignment horizontal="center" vertical="center"/>
    </xf>
    <xf numFmtId="170" fontId="1" fillId="6" borderId="47" xfId="3" applyNumberFormat="1" applyFont="1" applyFill="1" applyBorder="1" applyAlignment="1">
      <alignment horizontal="center" vertical="center"/>
    </xf>
    <xf numFmtId="170" fontId="1" fillId="6" borderId="31" xfId="3" applyNumberFormat="1" applyFont="1" applyFill="1" applyBorder="1" applyAlignment="1">
      <alignment horizontal="center" vertical="center"/>
    </xf>
    <xf numFmtId="170" fontId="1" fillId="6" borderId="48" xfId="3" applyNumberFormat="1" applyFont="1" applyFill="1" applyBorder="1" applyAlignment="1">
      <alignment horizontal="center" vertical="center"/>
    </xf>
    <xf numFmtId="173" fontId="27" fillId="0" borderId="35" xfId="0" applyNumberFormat="1" applyFont="1" applyBorder="1" applyAlignment="1">
      <alignment horizontal="center"/>
    </xf>
    <xf numFmtId="173" fontId="27" fillId="0" borderId="36" xfId="0" applyNumberFormat="1" applyFont="1" applyBorder="1" applyAlignment="1">
      <alignment horizontal="center"/>
    </xf>
    <xf numFmtId="173" fontId="27" fillId="0" borderId="29" xfId="0" applyNumberFormat="1" applyFont="1" applyBorder="1" applyAlignment="1">
      <alignment horizontal="center"/>
    </xf>
    <xf numFmtId="0" fontId="2" fillId="0" borderId="0" xfId="0" applyFont="1" applyAlignment="1">
      <alignment horizontal="center"/>
    </xf>
    <xf numFmtId="165" fontId="9" fillId="0" borderId="27" xfId="1" applyFont="1" applyFill="1" applyBorder="1" applyAlignment="1">
      <alignment horizontal="center"/>
    </xf>
    <xf numFmtId="1" fontId="29" fillId="0" borderId="53" xfId="0" applyNumberFormat="1" applyFont="1" applyBorder="1" applyAlignment="1">
      <alignment horizontal="center" vertical="center" wrapText="1"/>
    </xf>
    <xf numFmtId="1" fontId="29" fillId="0" borderId="49" xfId="0" applyNumberFormat="1" applyFont="1" applyBorder="1" applyAlignment="1">
      <alignment horizontal="center" vertical="center" wrapText="1"/>
    </xf>
    <xf numFmtId="0" fontId="1" fillId="0" borderId="6" xfId="0" applyFont="1" applyBorder="1" applyAlignment="1">
      <alignment vertical="center" wrapText="1"/>
    </xf>
    <xf numFmtId="0" fontId="1" fillId="0" borderId="6" xfId="0" applyFont="1" applyBorder="1" applyAlignment="1">
      <alignment horizontal="center" vertical="center" wrapText="1"/>
    </xf>
    <xf numFmtId="3" fontId="1" fillId="0" borderId="6" xfId="0" applyNumberFormat="1" applyFont="1" applyBorder="1" applyAlignment="1">
      <alignment horizontal="center" vertical="center" wrapText="1"/>
    </xf>
    <xf numFmtId="175" fontId="1" fillId="0" borderId="6" xfId="0" applyNumberFormat="1" applyFont="1" applyBorder="1" applyAlignment="1">
      <alignment horizontal="center" vertical="center" wrapText="1"/>
    </xf>
    <xf numFmtId="0" fontId="1" fillId="7" borderId="6" xfId="0" applyFont="1" applyFill="1" applyBorder="1" applyAlignment="1">
      <alignment horizontal="center"/>
    </xf>
    <xf numFmtId="0" fontId="0" fillId="7" borderId="6" xfId="0" applyFill="1" applyBorder="1" applyAlignment="1">
      <alignment horizontal="center"/>
    </xf>
    <xf numFmtId="173" fontId="1" fillId="0" borderId="6" xfId="0" applyNumberFormat="1" applyFont="1" applyBorder="1" applyAlignment="1">
      <alignment horizontal="center" vertical="center" wrapText="1"/>
    </xf>
    <xf numFmtId="0" fontId="2" fillId="0" borderId="2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 xfId="0" applyFont="1" applyBorder="1" applyAlignment="1">
      <alignment horizontal="center" vertical="center" wrapText="1"/>
    </xf>
    <xf numFmtId="0" fontId="2" fillId="6" borderId="20"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4" xfId="0" applyBorder="1" applyAlignment="1">
      <alignment horizontal="center" vertical="center" wrapText="1"/>
    </xf>
    <xf numFmtId="0" fontId="2" fillId="7" borderId="35" xfId="0" applyFont="1" applyFill="1" applyBorder="1" applyAlignment="1">
      <alignment horizontal="center"/>
    </xf>
    <xf numFmtId="0" fontId="2" fillId="7" borderId="36" xfId="0" applyFont="1" applyFill="1" applyBorder="1" applyAlignment="1">
      <alignment horizontal="center"/>
    </xf>
    <xf numFmtId="0" fontId="2" fillId="7" borderId="29" xfId="0" applyFont="1" applyFill="1" applyBorder="1" applyAlignment="1">
      <alignment horizontal="center"/>
    </xf>
    <xf numFmtId="0" fontId="9" fillId="3" borderId="0" xfId="0" applyFont="1" applyFill="1" applyAlignment="1">
      <alignment horizontal="center" vertical="center" wrapText="1"/>
    </xf>
    <xf numFmtId="0" fontId="10" fillId="0" borderId="0" xfId="0" applyFont="1" applyAlignment="1">
      <alignment horizontal="center" vertical="center" wrapText="1"/>
    </xf>
    <xf numFmtId="0" fontId="15" fillId="0" borderId="0" xfId="0" applyFont="1" applyAlignment="1">
      <alignment horizontal="center"/>
    </xf>
    <xf numFmtId="174" fontId="27" fillId="0" borderId="35" xfId="0" applyNumberFormat="1" applyFont="1" applyBorder="1" applyAlignment="1">
      <alignment horizontal="left"/>
    </xf>
    <xf numFmtId="174" fontId="27" fillId="0" borderId="36" xfId="0" applyNumberFormat="1" applyFont="1" applyBorder="1" applyAlignment="1">
      <alignment horizontal="left"/>
    </xf>
    <xf numFmtId="174" fontId="27" fillId="0" borderId="29" xfId="0" applyNumberFormat="1" applyFont="1" applyBorder="1" applyAlignment="1">
      <alignment horizontal="left"/>
    </xf>
    <xf numFmtId="3" fontId="27" fillId="0" borderId="6" xfId="0" applyNumberFormat="1" applyFont="1" applyBorder="1" applyAlignment="1">
      <alignment horizontal="center"/>
    </xf>
  </cellXfs>
  <cellStyles count="5">
    <cellStyle name="Millares" xfId="1" builtinId="3"/>
    <cellStyle name="Moneda" xfId="3" builtinId="4"/>
    <cellStyle name="Normal" xfId="0" builtinId="0"/>
    <cellStyle name="Normal 16" xfId="4"/>
    <cellStyle name="Porcentaje" xfId="2" builtinId="5"/>
  </cellStyles>
  <dxfs count="0"/>
  <tableStyles count="0" defaultTableStyle="TableStyleMedium9" defaultPivotStyle="PivotStyleLight16"/>
  <colors>
    <mruColors>
      <color rgb="FFFFFF99"/>
      <color rgb="FF00CC99"/>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331"/>
  <sheetViews>
    <sheetView tabSelected="1" view="pageBreakPreview" zoomScaleNormal="100" zoomScaleSheetLayoutView="100" workbookViewId="0"/>
  </sheetViews>
  <sheetFormatPr baseColWidth="10" defaultRowHeight="12.75" x14ac:dyDescent="0.2"/>
  <cols>
    <col min="1" max="1" width="10.5703125" style="1" customWidth="1"/>
    <col min="2" max="2" width="40.85546875" customWidth="1"/>
    <col min="3" max="3" width="9.28515625" customWidth="1"/>
    <col min="4" max="4" width="10" style="1" customWidth="1"/>
    <col min="5" max="5" width="11.7109375" style="1" customWidth="1"/>
    <col min="6" max="6" width="9.28515625" style="1" customWidth="1"/>
    <col min="7" max="7" width="17" style="1" customWidth="1"/>
    <col min="8" max="8" width="14.5703125" style="1" customWidth="1"/>
    <col min="9" max="9" width="8" style="4" customWidth="1"/>
    <col min="10" max="10" width="15.28515625" style="1" customWidth="1"/>
    <col min="11" max="11" width="16.85546875" style="1" customWidth="1"/>
    <col min="12" max="12" width="16.28515625" style="1" customWidth="1"/>
    <col min="13" max="13" width="11.42578125" style="1"/>
    <col min="14" max="14" width="16.5703125" style="1" bestFit="1" customWidth="1"/>
    <col min="15" max="37" width="11.42578125" style="1"/>
    <col min="38" max="38" width="11.42578125" style="7"/>
    <col min="39" max="39" width="27.140625" style="3" hidden="1" customWidth="1"/>
    <col min="40" max="40" width="11.42578125" style="7"/>
    <col min="41" max="16384" width="11.42578125" style="1"/>
  </cols>
  <sheetData>
    <row r="1" spans="2:40" x14ac:dyDescent="0.2">
      <c r="B1" s="338" t="s">
        <v>1277</v>
      </c>
      <c r="C1" s="340" t="s">
        <v>423</v>
      </c>
      <c r="D1" s="340"/>
      <c r="E1" s="340"/>
      <c r="F1" s="340"/>
      <c r="G1" s="340"/>
      <c r="H1" s="340"/>
      <c r="I1" s="340"/>
      <c r="J1" s="340"/>
      <c r="K1" s="340"/>
      <c r="L1" s="340"/>
      <c r="AL1" s="2"/>
      <c r="AN1" s="2"/>
    </row>
    <row r="2" spans="2:40" x14ac:dyDescent="0.2">
      <c r="B2" s="338"/>
      <c r="C2" s="340" t="s">
        <v>902</v>
      </c>
      <c r="D2" s="340"/>
      <c r="E2" s="340"/>
      <c r="F2" s="340"/>
      <c r="G2" s="340"/>
      <c r="H2" s="340"/>
      <c r="I2" s="340"/>
      <c r="J2" s="340"/>
      <c r="K2" s="340"/>
      <c r="L2" s="340"/>
      <c r="AL2" s="2"/>
      <c r="AN2" s="2"/>
    </row>
    <row r="3" spans="2:40" x14ac:dyDescent="0.2">
      <c r="B3" s="339"/>
      <c r="C3" s="340"/>
      <c r="D3" s="340"/>
      <c r="E3" s="340"/>
      <c r="F3" s="340"/>
      <c r="G3" s="340"/>
      <c r="H3" s="340"/>
      <c r="I3" s="340"/>
      <c r="J3" s="340"/>
      <c r="K3" s="340"/>
      <c r="L3" s="340"/>
      <c r="AL3" s="2"/>
      <c r="AN3" s="2"/>
    </row>
    <row r="4" spans="2:40" x14ac:dyDescent="0.2">
      <c r="B4" s="322" t="s">
        <v>853</v>
      </c>
      <c r="C4" s="334" t="s">
        <v>1126</v>
      </c>
      <c r="D4" s="334"/>
      <c r="E4" s="334"/>
      <c r="F4" s="334"/>
      <c r="G4" s="334"/>
      <c r="H4" s="334"/>
      <c r="I4" s="334"/>
      <c r="J4" s="334"/>
      <c r="K4" s="334"/>
      <c r="L4" s="334"/>
      <c r="AL4" s="2"/>
      <c r="AN4" s="2"/>
    </row>
    <row r="5" spans="2:40" x14ac:dyDescent="0.2">
      <c r="B5" s="322" t="s">
        <v>854</v>
      </c>
      <c r="C5" s="334" t="s">
        <v>1268</v>
      </c>
      <c r="D5" s="334"/>
      <c r="E5" s="334"/>
      <c r="F5" s="334"/>
      <c r="G5" s="334"/>
      <c r="H5" s="334"/>
      <c r="I5" s="334"/>
      <c r="J5" s="334"/>
      <c r="K5" s="334"/>
      <c r="L5" s="334"/>
      <c r="AL5" s="2"/>
      <c r="AN5" s="2"/>
    </row>
    <row r="6" spans="2:40" x14ac:dyDescent="0.2">
      <c r="B6" s="322"/>
      <c r="C6" s="334" t="s">
        <v>1269</v>
      </c>
      <c r="D6" s="334"/>
      <c r="E6" s="334"/>
      <c r="F6" s="334"/>
      <c r="G6" s="334"/>
      <c r="H6" s="334"/>
      <c r="I6" s="334"/>
      <c r="J6" s="334"/>
      <c r="K6" s="334"/>
      <c r="L6" s="334"/>
      <c r="AL6" s="2"/>
      <c r="AN6" s="2"/>
    </row>
    <row r="7" spans="2:40" ht="25.5" x14ac:dyDescent="0.2">
      <c r="B7" s="322" t="s">
        <v>1153</v>
      </c>
      <c r="C7" s="341">
        <v>73300000</v>
      </c>
      <c r="D7" s="341"/>
      <c r="E7" s="341"/>
      <c r="F7" s="341"/>
      <c r="G7" s="341"/>
      <c r="H7" s="341"/>
      <c r="I7" s="341"/>
      <c r="J7" s="341"/>
      <c r="K7" s="341"/>
      <c r="L7" s="341"/>
      <c r="AL7" s="2"/>
      <c r="AN7" s="2"/>
    </row>
    <row r="8" spans="2:40" x14ac:dyDescent="0.2">
      <c r="B8" s="322" t="s">
        <v>861</v>
      </c>
      <c r="C8" s="334" t="s">
        <v>903</v>
      </c>
      <c r="D8" s="334"/>
      <c r="E8" s="334"/>
      <c r="F8" s="334"/>
      <c r="G8" s="334"/>
      <c r="H8" s="334"/>
      <c r="I8" s="334"/>
      <c r="J8" s="334"/>
      <c r="K8" s="334"/>
      <c r="L8" s="334"/>
      <c r="AL8" s="2"/>
      <c r="AN8" s="2"/>
    </row>
    <row r="9" spans="2:40" x14ac:dyDescent="0.2">
      <c r="B9" s="322" t="s">
        <v>858</v>
      </c>
      <c r="C9" s="334" t="s">
        <v>1267</v>
      </c>
      <c r="D9" s="334"/>
      <c r="E9" s="334"/>
      <c r="F9" s="334"/>
      <c r="G9" s="334"/>
      <c r="H9" s="334"/>
      <c r="I9" s="334"/>
      <c r="J9" s="334"/>
      <c r="K9" s="334"/>
      <c r="L9" s="334"/>
      <c r="AL9" s="2"/>
      <c r="AN9" s="2"/>
    </row>
    <row r="10" spans="2:40" x14ac:dyDescent="0.2">
      <c r="B10" s="322" t="s">
        <v>863</v>
      </c>
      <c r="C10" s="342">
        <v>42736</v>
      </c>
      <c r="D10" s="334"/>
      <c r="E10" s="334"/>
      <c r="F10" s="334"/>
      <c r="G10" s="334"/>
      <c r="H10" s="334"/>
      <c r="I10" s="334"/>
      <c r="J10" s="334"/>
      <c r="K10" s="334"/>
      <c r="L10" s="334"/>
      <c r="AL10" s="2"/>
      <c r="AN10" s="2"/>
    </row>
    <row r="11" spans="2:40" ht="25.5" x14ac:dyDescent="0.2">
      <c r="B11" s="322" t="s">
        <v>862</v>
      </c>
      <c r="C11" s="342">
        <v>42770</v>
      </c>
      <c r="D11" s="334"/>
      <c r="E11" s="334"/>
      <c r="F11" s="334"/>
      <c r="G11" s="334"/>
      <c r="H11" s="334"/>
      <c r="I11" s="334"/>
      <c r="J11" s="334"/>
      <c r="K11" s="334"/>
      <c r="L11" s="334"/>
      <c r="AL11" s="2"/>
      <c r="AN11" s="2"/>
    </row>
    <row r="12" spans="2:40" s="5" customFormat="1" ht="74.25" customHeight="1" thickBot="1" x14ac:dyDescent="0.25">
      <c r="B12" s="232" t="s">
        <v>23</v>
      </c>
      <c r="C12" s="310" t="s">
        <v>24</v>
      </c>
      <c r="D12" s="311" t="s">
        <v>25</v>
      </c>
      <c r="E12" s="311" t="s">
        <v>26</v>
      </c>
      <c r="F12" s="256" t="s">
        <v>1159</v>
      </c>
      <c r="G12" s="256" t="s">
        <v>1134</v>
      </c>
      <c r="H12" s="256" t="s">
        <v>1135</v>
      </c>
      <c r="I12" s="257" t="s">
        <v>1128</v>
      </c>
      <c r="J12" s="256" t="s">
        <v>28</v>
      </c>
      <c r="K12" s="256" t="s">
        <v>29</v>
      </c>
      <c r="L12" s="256" t="s">
        <v>30</v>
      </c>
      <c r="AM12" s="6"/>
    </row>
    <row r="13" spans="2:40" x14ac:dyDescent="0.2">
      <c r="B13" s="318" t="s">
        <v>1127</v>
      </c>
      <c r="C13" s="314" t="s">
        <v>1122</v>
      </c>
      <c r="D13" s="301">
        <v>1</v>
      </c>
      <c r="E13" s="260">
        <f>SUM(D13*12)</f>
        <v>12</v>
      </c>
      <c r="F13" s="61">
        <v>0</v>
      </c>
      <c r="G13" s="260">
        <f>SUM(E13)</f>
        <v>12</v>
      </c>
      <c r="H13" s="100">
        <v>7650</v>
      </c>
      <c r="I13" s="101"/>
      <c r="J13" s="58">
        <f t="shared" ref="J13:J50" si="0">H13*I13</f>
        <v>0</v>
      </c>
      <c r="K13" s="63">
        <f>SUM(G13*H13)</f>
        <v>91800</v>
      </c>
      <c r="L13" s="313">
        <v>4200101</v>
      </c>
      <c r="M13" s="5"/>
      <c r="AM13" s="8" t="s">
        <v>3</v>
      </c>
    </row>
    <row r="14" spans="2:40" x14ac:dyDescent="0.2">
      <c r="B14" s="318" t="s">
        <v>904</v>
      </c>
      <c r="C14" s="102" t="s">
        <v>1129</v>
      </c>
      <c r="D14" s="301">
        <v>100</v>
      </c>
      <c r="E14" s="260">
        <f>SUM(D14*12)</f>
        <v>1200</v>
      </c>
      <c r="F14" s="61">
        <v>0</v>
      </c>
      <c r="G14" s="260">
        <f>SUM(E14)</f>
        <v>1200</v>
      </c>
      <c r="H14" s="100">
        <v>992</v>
      </c>
      <c r="I14" s="101"/>
      <c r="J14" s="58">
        <f t="shared" si="0"/>
        <v>0</v>
      </c>
      <c r="K14" s="63">
        <f>SUM(G14*H14)</f>
        <v>1190400</v>
      </c>
      <c r="L14" s="313">
        <v>4200101</v>
      </c>
      <c r="M14" s="5"/>
      <c r="AM14" s="8" t="s">
        <v>5</v>
      </c>
    </row>
    <row r="15" spans="2:40" x14ac:dyDescent="0.2">
      <c r="B15" s="318" t="s">
        <v>905</v>
      </c>
      <c r="C15" s="102" t="s">
        <v>1130</v>
      </c>
      <c r="D15" s="301">
        <v>10</v>
      </c>
      <c r="E15" s="260">
        <f t="shared" ref="E15:E24" si="1">SUM(D15*12)</f>
        <v>120</v>
      </c>
      <c r="F15" s="61">
        <v>0</v>
      </c>
      <c r="G15" s="260">
        <f t="shared" ref="G15:G78" si="2">SUM(E15)</f>
        <v>120</v>
      </c>
      <c r="H15" s="100">
        <v>10750</v>
      </c>
      <c r="I15" s="101"/>
      <c r="J15" s="58">
        <f t="shared" si="0"/>
        <v>0</v>
      </c>
      <c r="K15" s="63">
        <f t="shared" ref="K15:K64" si="3">SUM(G15*H15)</f>
        <v>1290000</v>
      </c>
      <c r="L15" s="313">
        <v>4200101</v>
      </c>
      <c r="M15" s="5"/>
      <c r="AM15" s="8" t="s">
        <v>9</v>
      </c>
    </row>
    <row r="16" spans="2:40" x14ac:dyDescent="0.2">
      <c r="B16" s="319" t="s">
        <v>906</v>
      </c>
      <c r="C16" s="102" t="s">
        <v>1129</v>
      </c>
      <c r="D16" s="301">
        <v>100</v>
      </c>
      <c r="E16" s="260">
        <f t="shared" si="1"/>
        <v>1200</v>
      </c>
      <c r="F16" s="61">
        <v>0</v>
      </c>
      <c r="G16" s="260">
        <f t="shared" si="2"/>
        <v>1200</v>
      </c>
      <c r="H16" s="100">
        <v>2795</v>
      </c>
      <c r="I16" s="101"/>
      <c r="J16" s="58">
        <f t="shared" si="0"/>
        <v>0</v>
      </c>
      <c r="K16" s="63">
        <f t="shared" si="3"/>
        <v>3354000</v>
      </c>
      <c r="L16" s="313">
        <v>4200101</v>
      </c>
      <c r="M16" s="5"/>
      <c r="AM16" s="8"/>
    </row>
    <row r="17" spans="2:39" x14ac:dyDescent="0.2">
      <c r="B17" s="318" t="s">
        <v>907</v>
      </c>
      <c r="C17" s="102" t="s">
        <v>1129</v>
      </c>
      <c r="D17" s="301">
        <v>100</v>
      </c>
      <c r="E17" s="260">
        <f t="shared" si="1"/>
        <v>1200</v>
      </c>
      <c r="F17" s="61">
        <v>0</v>
      </c>
      <c r="G17" s="260">
        <f t="shared" si="2"/>
        <v>1200</v>
      </c>
      <c r="H17" s="100">
        <v>950</v>
      </c>
      <c r="I17" s="101"/>
      <c r="J17" s="58">
        <f t="shared" si="0"/>
        <v>0</v>
      </c>
      <c r="K17" s="63">
        <f t="shared" si="3"/>
        <v>1140000</v>
      </c>
      <c r="L17" s="313">
        <v>4200101</v>
      </c>
      <c r="M17" s="5"/>
      <c r="AM17" s="8"/>
    </row>
    <row r="18" spans="2:39" x14ac:dyDescent="0.2">
      <c r="B18" s="318" t="s">
        <v>908</v>
      </c>
      <c r="C18" s="102" t="s">
        <v>1122</v>
      </c>
      <c r="D18" s="301">
        <v>1</v>
      </c>
      <c r="E18" s="260">
        <f t="shared" si="1"/>
        <v>12</v>
      </c>
      <c r="F18" s="61">
        <v>0</v>
      </c>
      <c r="G18" s="260">
        <f t="shared" si="2"/>
        <v>12</v>
      </c>
      <c r="H18" s="100">
        <v>18854</v>
      </c>
      <c r="I18" s="101"/>
      <c r="J18" s="58">
        <f t="shared" si="0"/>
        <v>0</v>
      </c>
      <c r="K18" s="63">
        <f t="shared" si="3"/>
        <v>226248</v>
      </c>
      <c r="L18" s="313">
        <v>4200101</v>
      </c>
      <c r="M18" s="5"/>
      <c r="AM18" s="8" t="s">
        <v>10</v>
      </c>
    </row>
    <row r="19" spans="2:39" x14ac:dyDescent="0.2">
      <c r="B19" s="318" t="s">
        <v>909</v>
      </c>
      <c r="C19" s="102" t="s">
        <v>1131</v>
      </c>
      <c r="D19" s="301">
        <v>5</v>
      </c>
      <c r="E19" s="260">
        <f t="shared" si="1"/>
        <v>60</v>
      </c>
      <c r="F19" s="61">
        <v>0</v>
      </c>
      <c r="G19" s="260">
        <f t="shared" si="2"/>
        <v>60</v>
      </c>
      <c r="H19" s="100">
        <v>27000</v>
      </c>
      <c r="I19" s="101"/>
      <c r="J19" s="58">
        <f t="shared" si="0"/>
        <v>0</v>
      </c>
      <c r="K19" s="63">
        <f t="shared" si="3"/>
        <v>1620000</v>
      </c>
      <c r="L19" s="313">
        <v>4200101</v>
      </c>
      <c r="M19" s="5"/>
      <c r="AM19" s="8" t="s">
        <v>12</v>
      </c>
    </row>
    <row r="20" spans="2:39" x14ac:dyDescent="0.2">
      <c r="B20" s="320" t="s">
        <v>910</v>
      </c>
      <c r="C20" s="102" t="s">
        <v>1129</v>
      </c>
      <c r="D20" s="301">
        <v>5</v>
      </c>
      <c r="E20" s="260">
        <f t="shared" si="1"/>
        <v>60</v>
      </c>
      <c r="F20" s="61">
        <v>0</v>
      </c>
      <c r="G20" s="260">
        <f t="shared" si="2"/>
        <v>60</v>
      </c>
      <c r="H20" s="100">
        <v>3000</v>
      </c>
      <c r="I20" s="101"/>
      <c r="J20" s="58">
        <f t="shared" si="0"/>
        <v>0</v>
      </c>
      <c r="K20" s="63">
        <f t="shared" si="3"/>
        <v>180000</v>
      </c>
      <c r="L20" s="313">
        <v>4200101</v>
      </c>
      <c r="M20" s="5"/>
      <c r="AM20" s="8" t="s">
        <v>14</v>
      </c>
    </row>
    <row r="21" spans="2:39" x14ac:dyDescent="0.2">
      <c r="B21" s="318" t="s">
        <v>911</v>
      </c>
      <c r="C21" s="102" t="s">
        <v>1132</v>
      </c>
      <c r="D21" s="301">
        <v>3</v>
      </c>
      <c r="E21" s="260">
        <f t="shared" si="1"/>
        <v>36</v>
      </c>
      <c r="F21" s="61">
        <v>0</v>
      </c>
      <c r="G21" s="260">
        <f t="shared" si="2"/>
        <v>36</v>
      </c>
      <c r="H21" s="100">
        <v>60000</v>
      </c>
      <c r="I21" s="101"/>
      <c r="J21" s="58">
        <f t="shared" si="0"/>
        <v>0</v>
      </c>
      <c r="K21" s="63">
        <f t="shared" si="3"/>
        <v>2160000</v>
      </c>
      <c r="L21" s="313">
        <v>4200101</v>
      </c>
      <c r="M21" s="5"/>
      <c r="AM21" s="8" t="s">
        <v>16</v>
      </c>
    </row>
    <row r="22" spans="2:39" x14ac:dyDescent="0.2">
      <c r="B22" s="318" t="s">
        <v>912</v>
      </c>
      <c r="C22" s="102" t="s">
        <v>1129</v>
      </c>
      <c r="D22" s="301">
        <v>30</v>
      </c>
      <c r="E22" s="260">
        <f t="shared" si="1"/>
        <v>360</v>
      </c>
      <c r="F22" s="61">
        <v>0</v>
      </c>
      <c r="G22" s="260">
        <f t="shared" si="2"/>
        <v>360</v>
      </c>
      <c r="H22" s="100">
        <v>2250</v>
      </c>
      <c r="I22" s="101"/>
      <c r="J22" s="58">
        <f t="shared" si="0"/>
        <v>0</v>
      </c>
      <c r="K22" s="63">
        <f t="shared" si="3"/>
        <v>810000</v>
      </c>
      <c r="L22" s="313">
        <v>4200101</v>
      </c>
      <c r="M22" s="5"/>
      <c r="AM22" s="8" t="s">
        <v>18</v>
      </c>
    </row>
    <row r="23" spans="2:39" x14ac:dyDescent="0.2">
      <c r="B23" s="318" t="s">
        <v>913</v>
      </c>
      <c r="C23" s="102" t="s">
        <v>1133</v>
      </c>
      <c r="D23" s="301">
        <v>2</v>
      </c>
      <c r="E23" s="260">
        <f t="shared" si="1"/>
        <v>24</v>
      </c>
      <c r="F23" s="61">
        <v>0</v>
      </c>
      <c r="G23" s="260">
        <f t="shared" si="2"/>
        <v>24</v>
      </c>
      <c r="H23" s="100">
        <v>6000</v>
      </c>
      <c r="I23" s="101"/>
      <c r="J23" s="58">
        <f t="shared" si="0"/>
        <v>0</v>
      </c>
      <c r="K23" s="63">
        <f t="shared" si="3"/>
        <v>144000</v>
      </c>
      <c r="L23" s="313">
        <v>4200101</v>
      </c>
      <c r="M23" s="5"/>
      <c r="AM23" s="8" t="s">
        <v>20</v>
      </c>
    </row>
    <row r="24" spans="2:39" x14ac:dyDescent="0.2">
      <c r="B24" s="318" t="s">
        <v>914</v>
      </c>
      <c r="C24" s="102" t="s">
        <v>1129</v>
      </c>
      <c r="D24" s="301">
        <v>25</v>
      </c>
      <c r="E24" s="260">
        <f t="shared" si="1"/>
        <v>300</v>
      </c>
      <c r="F24" s="61">
        <v>0</v>
      </c>
      <c r="G24" s="260">
        <f t="shared" si="2"/>
        <v>300</v>
      </c>
      <c r="H24" s="100">
        <v>4200</v>
      </c>
      <c r="I24" s="101"/>
      <c r="J24" s="58">
        <f t="shared" si="0"/>
        <v>0</v>
      </c>
      <c r="K24" s="63">
        <f t="shared" si="3"/>
        <v>1260000</v>
      </c>
      <c r="L24" s="313">
        <v>4200101</v>
      </c>
      <c r="M24" s="5"/>
      <c r="AM24" s="8" t="s">
        <v>22</v>
      </c>
    </row>
    <row r="25" spans="2:39" x14ac:dyDescent="0.2">
      <c r="B25" s="318" t="s">
        <v>915</v>
      </c>
      <c r="C25" s="102" t="s">
        <v>1129</v>
      </c>
      <c r="D25" s="301">
        <v>10</v>
      </c>
      <c r="E25" s="260">
        <f>SUM(D25*12)</f>
        <v>120</v>
      </c>
      <c r="F25" s="61">
        <v>0</v>
      </c>
      <c r="G25" s="260">
        <f t="shared" si="2"/>
        <v>120</v>
      </c>
      <c r="H25" s="100">
        <v>4280</v>
      </c>
      <c r="I25" s="101"/>
      <c r="J25" s="58">
        <f t="shared" si="0"/>
        <v>0</v>
      </c>
      <c r="K25" s="63">
        <f t="shared" si="3"/>
        <v>513600</v>
      </c>
      <c r="L25" s="313">
        <v>4200101</v>
      </c>
      <c r="M25" s="5"/>
      <c r="AM25" s="8"/>
    </row>
    <row r="26" spans="2:39" x14ac:dyDescent="0.2">
      <c r="B26" s="318" t="s">
        <v>916</v>
      </c>
      <c r="C26" s="102" t="s">
        <v>1129</v>
      </c>
      <c r="D26" s="301">
        <v>25</v>
      </c>
      <c r="E26" s="260">
        <f>SUM(D26*12)</f>
        <v>300</v>
      </c>
      <c r="F26" s="61">
        <v>0</v>
      </c>
      <c r="G26" s="260">
        <f t="shared" si="2"/>
        <v>300</v>
      </c>
      <c r="H26" s="100">
        <v>1040</v>
      </c>
      <c r="I26" s="101"/>
      <c r="J26" s="58">
        <f t="shared" si="0"/>
        <v>0</v>
      </c>
      <c r="K26" s="63">
        <f t="shared" si="3"/>
        <v>312000</v>
      </c>
      <c r="L26" s="313">
        <v>4200101</v>
      </c>
      <c r="M26" s="5"/>
      <c r="AM26" s="8"/>
    </row>
    <row r="27" spans="2:39" x14ac:dyDescent="0.2">
      <c r="B27" s="318" t="s">
        <v>917</v>
      </c>
      <c r="C27" s="102" t="s">
        <v>1129</v>
      </c>
      <c r="D27" s="301">
        <v>25</v>
      </c>
      <c r="E27" s="260">
        <f t="shared" ref="E27:E29" si="4">SUM(D27*12)</f>
        <v>300</v>
      </c>
      <c r="F27" s="61">
        <v>0</v>
      </c>
      <c r="G27" s="260">
        <f t="shared" si="2"/>
        <v>300</v>
      </c>
      <c r="H27" s="100">
        <v>980</v>
      </c>
      <c r="I27" s="101"/>
      <c r="J27" s="58">
        <f t="shared" si="0"/>
        <v>0</v>
      </c>
      <c r="K27" s="63">
        <f t="shared" si="3"/>
        <v>294000</v>
      </c>
      <c r="L27" s="313">
        <v>4200101</v>
      </c>
      <c r="M27" s="5"/>
      <c r="AM27" s="8"/>
    </row>
    <row r="28" spans="2:39" x14ac:dyDescent="0.2">
      <c r="B28" s="318" t="s">
        <v>1286</v>
      </c>
      <c r="C28" s="102" t="s">
        <v>1129</v>
      </c>
      <c r="D28" s="301">
        <v>200</v>
      </c>
      <c r="E28" s="260">
        <f t="shared" si="4"/>
        <v>2400</v>
      </c>
      <c r="F28" s="61">
        <v>0</v>
      </c>
      <c r="G28" s="260">
        <f t="shared" si="2"/>
        <v>2400</v>
      </c>
      <c r="H28" s="100">
        <v>1000</v>
      </c>
      <c r="I28" s="101"/>
      <c r="J28" s="58">
        <f t="shared" si="0"/>
        <v>0</v>
      </c>
      <c r="K28" s="63">
        <f t="shared" si="3"/>
        <v>2400000</v>
      </c>
      <c r="L28" s="313">
        <v>4200101</v>
      </c>
      <c r="M28" s="5"/>
    </row>
    <row r="29" spans="2:39" x14ac:dyDescent="0.2">
      <c r="B29" s="318" t="s">
        <v>918</v>
      </c>
      <c r="C29" s="102" t="s">
        <v>1136</v>
      </c>
      <c r="D29" s="301">
        <v>1</v>
      </c>
      <c r="E29" s="260">
        <f t="shared" si="4"/>
        <v>12</v>
      </c>
      <c r="F29" s="61">
        <v>0</v>
      </c>
      <c r="G29" s="260">
        <f t="shared" si="2"/>
        <v>12</v>
      </c>
      <c r="H29" s="100">
        <v>94000</v>
      </c>
      <c r="I29" s="101"/>
      <c r="J29" s="58">
        <f t="shared" si="0"/>
        <v>0</v>
      </c>
      <c r="K29" s="63">
        <f t="shared" si="3"/>
        <v>1128000</v>
      </c>
      <c r="L29" s="313">
        <v>4200101</v>
      </c>
      <c r="M29" s="5"/>
    </row>
    <row r="30" spans="2:39" x14ac:dyDescent="0.2">
      <c r="B30" s="318" t="s">
        <v>1147</v>
      </c>
      <c r="C30" s="102" t="s">
        <v>1122</v>
      </c>
      <c r="D30" s="301">
        <v>8</v>
      </c>
      <c r="E30" s="260">
        <f>SUM(D30*12)</f>
        <v>96</v>
      </c>
      <c r="F30" s="61">
        <v>0</v>
      </c>
      <c r="G30" s="260">
        <f t="shared" si="2"/>
        <v>96</v>
      </c>
      <c r="H30" s="100">
        <v>9600</v>
      </c>
      <c r="I30" s="101"/>
      <c r="J30" s="58">
        <f t="shared" si="0"/>
        <v>0</v>
      </c>
      <c r="K30" s="63">
        <f t="shared" si="3"/>
        <v>921600</v>
      </c>
      <c r="L30" s="313">
        <v>4200101</v>
      </c>
      <c r="M30" s="5"/>
    </row>
    <row r="31" spans="2:39" x14ac:dyDescent="0.2">
      <c r="B31" s="318" t="s">
        <v>1150</v>
      </c>
      <c r="C31" s="102" t="s">
        <v>1122</v>
      </c>
      <c r="D31" s="301">
        <v>8</v>
      </c>
      <c r="E31" s="260">
        <f>SUM(D31*12)</f>
        <v>96</v>
      </c>
      <c r="F31" s="61">
        <v>0</v>
      </c>
      <c r="G31" s="260">
        <f t="shared" si="2"/>
        <v>96</v>
      </c>
      <c r="H31" s="100">
        <v>17400</v>
      </c>
      <c r="I31" s="101"/>
      <c r="J31" s="58">
        <f t="shared" si="0"/>
        <v>0</v>
      </c>
      <c r="K31" s="63">
        <f t="shared" si="3"/>
        <v>1670400</v>
      </c>
      <c r="L31" s="313">
        <v>4200101</v>
      </c>
      <c r="M31" s="5"/>
    </row>
    <row r="32" spans="2:39" x14ac:dyDescent="0.2">
      <c r="B32" s="318" t="s">
        <v>1148</v>
      </c>
      <c r="C32" s="102" t="s">
        <v>1122</v>
      </c>
      <c r="D32" s="301">
        <v>8</v>
      </c>
      <c r="E32" s="260">
        <f t="shared" ref="E32:E43" si="5">SUM(D32*12)</f>
        <v>96</v>
      </c>
      <c r="F32" s="61">
        <v>0</v>
      </c>
      <c r="G32" s="260">
        <f t="shared" si="2"/>
        <v>96</v>
      </c>
      <c r="H32" s="100">
        <v>24000</v>
      </c>
      <c r="I32" s="101"/>
      <c r="J32" s="58">
        <f t="shared" si="0"/>
        <v>0</v>
      </c>
      <c r="K32" s="63">
        <f t="shared" si="3"/>
        <v>2304000</v>
      </c>
      <c r="L32" s="313">
        <v>4200101</v>
      </c>
      <c r="M32" s="5"/>
    </row>
    <row r="33" spans="2:13" x14ac:dyDescent="0.2">
      <c r="B33" s="318" t="s">
        <v>919</v>
      </c>
      <c r="C33" s="102" t="s">
        <v>1129</v>
      </c>
      <c r="D33" s="301">
        <v>20</v>
      </c>
      <c r="E33" s="260">
        <f t="shared" si="5"/>
        <v>240</v>
      </c>
      <c r="F33" s="61">
        <v>0</v>
      </c>
      <c r="G33" s="260">
        <f t="shared" si="2"/>
        <v>240</v>
      </c>
      <c r="H33" s="100">
        <v>3200</v>
      </c>
      <c r="I33" s="101"/>
      <c r="J33" s="58">
        <f t="shared" si="0"/>
        <v>0</v>
      </c>
      <c r="K33" s="63">
        <f t="shared" si="3"/>
        <v>768000</v>
      </c>
      <c r="L33" s="313">
        <v>4200101</v>
      </c>
      <c r="M33" s="5"/>
    </row>
    <row r="34" spans="2:13" x14ac:dyDescent="0.2">
      <c r="B34" s="318" t="s">
        <v>1232</v>
      </c>
      <c r="C34" s="102" t="s">
        <v>1129</v>
      </c>
      <c r="D34" s="301">
        <v>25</v>
      </c>
      <c r="E34" s="260">
        <f t="shared" si="5"/>
        <v>300</v>
      </c>
      <c r="F34" s="61"/>
      <c r="G34" s="260">
        <f t="shared" si="2"/>
        <v>300</v>
      </c>
      <c r="H34" s="100">
        <v>800</v>
      </c>
      <c r="I34" s="101"/>
      <c r="J34" s="58">
        <f t="shared" si="0"/>
        <v>0</v>
      </c>
      <c r="K34" s="63">
        <f t="shared" si="3"/>
        <v>240000</v>
      </c>
      <c r="L34" s="313">
        <v>4200101</v>
      </c>
      <c r="M34" s="5"/>
    </row>
    <row r="35" spans="2:13" x14ac:dyDescent="0.2">
      <c r="B35" s="318" t="s">
        <v>920</v>
      </c>
      <c r="C35" s="102" t="s">
        <v>1129</v>
      </c>
      <c r="D35" s="301">
        <v>20</v>
      </c>
      <c r="E35" s="260">
        <f t="shared" si="5"/>
        <v>240</v>
      </c>
      <c r="F35" s="61">
        <v>0</v>
      </c>
      <c r="G35" s="260">
        <f t="shared" si="2"/>
        <v>240</v>
      </c>
      <c r="H35" s="100">
        <v>3200</v>
      </c>
      <c r="I35" s="101"/>
      <c r="J35" s="58">
        <f t="shared" si="0"/>
        <v>0</v>
      </c>
      <c r="K35" s="63">
        <f t="shared" si="3"/>
        <v>768000</v>
      </c>
      <c r="L35" s="313">
        <v>4200101</v>
      </c>
      <c r="M35" s="5"/>
    </row>
    <row r="36" spans="2:13" x14ac:dyDescent="0.2">
      <c r="B36" s="318" t="s">
        <v>1233</v>
      </c>
      <c r="C36" s="102" t="s">
        <v>1129</v>
      </c>
      <c r="D36" s="301">
        <v>100</v>
      </c>
      <c r="E36" s="260">
        <f t="shared" si="5"/>
        <v>1200</v>
      </c>
      <c r="F36" s="61">
        <v>0</v>
      </c>
      <c r="G36" s="260">
        <f t="shared" si="2"/>
        <v>1200</v>
      </c>
      <c r="H36" s="100">
        <v>1050</v>
      </c>
      <c r="I36" s="101"/>
      <c r="J36" s="58">
        <f t="shared" si="0"/>
        <v>0</v>
      </c>
      <c r="K36" s="63">
        <f t="shared" si="3"/>
        <v>1260000</v>
      </c>
      <c r="L36" s="313">
        <v>4200101</v>
      </c>
      <c r="M36" s="5"/>
    </row>
    <row r="37" spans="2:13" x14ac:dyDescent="0.2">
      <c r="B37" s="318" t="s">
        <v>921</v>
      </c>
      <c r="C37" s="102" t="s">
        <v>1129</v>
      </c>
      <c r="D37" s="301">
        <v>100</v>
      </c>
      <c r="E37" s="260">
        <f t="shared" si="5"/>
        <v>1200</v>
      </c>
      <c r="F37" s="61">
        <v>0</v>
      </c>
      <c r="G37" s="260">
        <f t="shared" si="2"/>
        <v>1200</v>
      </c>
      <c r="H37" s="100">
        <v>2360</v>
      </c>
      <c r="I37" s="101"/>
      <c r="J37" s="58">
        <f t="shared" si="0"/>
        <v>0</v>
      </c>
      <c r="K37" s="63">
        <f t="shared" si="3"/>
        <v>2832000</v>
      </c>
      <c r="L37" s="313">
        <v>4200101</v>
      </c>
      <c r="M37" s="5"/>
    </row>
    <row r="38" spans="2:13" x14ac:dyDescent="0.2">
      <c r="B38" s="318" t="s">
        <v>922</v>
      </c>
      <c r="C38" s="102" t="s">
        <v>1122</v>
      </c>
      <c r="D38" s="301">
        <v>2</v>
      </c>
      <c r="E38" s="260">
        <f t="shared" si="5"/>
        <v>24</v>
      </c>
      <c r="F38" s="61">
        <v>0</v>
      </c>
      <c r="G38" s="260">
        <f t="shared" si="2"/>
        <v>24</v>
      </c>
      <c r="H38" s="100">
        <v>20570</v>
      </c>
      <c r="I38" s="321"/>
      <c r="J38" s="58">
        <f t="shared" si="0"/>
        <v>0</v>
      </c>
      <c r="K38" s="58">
        <f t="shared" si="3"/>
        <v>493680</v>
      </c>
      <c r="L38" s="313">
        <v>4200101</v>
      </c>
      <c r="M38" s="5"/>
    </row>
    <row r="39" spans="2:13" x14ac:dyDescent="0.2">
      <c r="B39" s="318" t="s">
        <v>1242</v>
      </c>
      <c r="C39" s="102" t="s">
        <v>1122</v>
      </c>
      <c r="D39" s="301">
        <v>1</v>
      </c>
      <c r="E39" s="260">
        <f t="shared" si="5"/>
        <v>12</v>
      </c>
      <c r="F39" s="61">
        <v>0</v>
      </c>
      <c r="G39" s="260">
        <f t="shared" si="2"/>
        <v>12</v>
      </c>
      <c r="H39" s="100">
        <v>7800</v>
      </c>
      <c r="I39" s="101"/>
      <c r="J39" s="58">
        <f t="shared" si="0"/>
        <v>0</v>
      </c>
      <c r="K39" s="63">
        <f t="shared" si="3"/>
        <v>93600</v>
      </c>
      <c r="L39" s="313">
        <v>4200101</v>
      </c>
      <c r="M39" s="5"/>
    </row>
    <row r="40" spans="2:13" x14ac:dyDescent="0.2">
      <c r="B40" s="318" t="s">
        <v>923</v>
      </c>
      <c r="C40" s="102" t="s">
        <v>1122</v>
      </c>
      <c r="D40" s="301">
        <v>1</v>
      </c>
      <c r="E40" s="260">
        <f t="shared" si="5"/>
        <v>12</v>
      </c>
      <c r="F40" s="61">
        <v>0</v>
      </c>
      <c r="G40" s="260">
        <f t="shared" si="2"/>
        <v>12</v>
      </c>
      <c r="H40" s="100">
        <v>30000</v>
      </c>
      <c r="I40" s="101"/>
      <c r="J40" s="58">
        <f t="shared" si="0"/>
        <v>0</v>
      </c>
      <c r="K40" s="63">
        <f t="shared" si="3"/>
        <v>360000</v>
      </c>
      <c r="L40" s="313">
        <v>4200101</v>
      </c>
      <c r="M40" s="5"/>
    </row>
    <row r="41" spans="2:13" x14ac:dyDescent="0.2">
      <c r="B41" s="318" t="s">
        <v>1137</v>
      </c>
      <c r="C41" s="102" t="s">
        <v>1122</v>
      </c>
      <c r="D41" s="301">
        <v>1</v>
      </c>
      <c r="E41" s="260">
        <f t="shared" si="5"/>
        <v>12</v>
      </c>
      <c r="F41" s="61">
        <v>0</v>
      </c>
      <c r="G41" s="260">
        <f t="shared" si="2"/>
        <v>12</v>
      </c>
      <c r="H41" s="100">
        <v>19200</v>
      </c>
      <c r="I41" s="101"/>
      <c r="J41" s="58">
        <f t="shared" si="0"/>
        <v>0</v>
      </c>
      <c r="K41" s="63">
        <f t="shared" si="3"/>
        <v>230400</v>
      </c>
      <c r="L41" s="313">
        <v>4200101</v>
      </c>
      <c r="M41" s="5"/>
    </row>
    <row r="42" spans="2:13" x14ac:dyDescent="0.2">
      <c r="B42" s="318" t="s">
        <v>1243</v>
      </c>
      <c r="C42" s="102" t="s">
        <v>1129</v>
      </c>
      <c r="D42" s="301">
        <v>6</v>
      </c>
      <c r="E42" s="260">
        <f t="shared" si="5"/>
        <v>72</v>
      </c>
      <c r="F42" s="61">
        <v>0</v>
      </c>
      <c r="G42" s="260">
        <f t="shared" si="2"/>
        <v>72</v>
      </c>
      <c r="H42" s="100">
        <v>2300</v>
      </c>
      <c r="I42" s="101"/>
      <c r="J42" s="58">
        <f t="shared" si="0"/>
        <v>0</v>
      </c>
      <c r="K42" s="63">
        <f t="shared" si="3"/>
        <v>165600</v>
      </c>
      <c r="L42" s="313">
        <v>4200101</v>
      </c>
      <c r="M42" s="5"/>
    </row>
    <row r="43" spans="2:13" x14ac:dyDescent="0.2">
      <c r="B43" s="318" t="s">
        <v>924</v>
      </c>
      <c r="C43" s="102" t="s">
        <v>1129</v>
      </c>
      <c r="D43" s="301">
        <v>200</v>
      </c>
      <c r="E43" s="260">
        <f t="shared" si="5"/>
        <v>2400</v>
      </c>
      <c r="F43" s="61">
        <v>0</v>
      </c>
      <c r="G43" s="260">
        <f t="shared" si="2"/>
        <v>2400</v>
      </c>
      <c r="H43" s="100">
        <v>560</v>
      </c>
      <c r="I43" s="101"/>
      <c r="J43" s="58">
        <f t="shared" si="0"/>
        <v>0</v>
      </c>
      <c r="K43" s="63">
        <f t="shared" si="3"/>
        <v>1344000</v>
      </c>
      <c r="L43" s="313">
        <v>4200101</v>
      </c>
      <c r="M43" s="5"/>
    </row>
    <row r="44" spans="2:13" x14ac:dyDescent="0.2">
      <c r="B44" s="318" t="s">
        <v>925</v>
      </c>
      <c r="C44" s="102" t="s">
        <v>1129</v>
      </c>
      <c r="D44" s="301">
        <v>200</v>
      </c>
      <c r="E44" s="260">
        <f>SUM(D44*12)</f>
        <v>2400</v>
      </c>
      <c r="F44" s="61">
        <v>0</v>
      </c>
      <c r="G44" s="260">
        <f t="shared" si="2"/>
        <v>2400</v>
      </c>
      <c r="H44" s="100">
        <v>660</v>
      </c>
      <c r="I44" s="101"/>
      <c r="J44" s="58">
        <f t="shared" si="0"/>
        <v>0</v>
      </c>
      <c r="K44" s="63">
        <f t="shared" si="3"/>
        <v>1584000</v>
      </c>
      <c r="L44" s="313">
        <v>4200101</v>
      </c>
      <c r="M44" s="5"/>
    </row>
    <row r="45" spans="2:13" x14ac:dyDescent="0.2">
      <c r="B45" s="318" t="s">
        <v>926</v>
      </c>
      <c r="C45" s="102" t="s">
        <v>1129</v>
      </c>
      <c r="D45" s="301">
        <v>50</v>
      </c>
      <c r="E45" s="260">
        <f>SUM(D45*12)</f>
        <v>600</v>
      </c>
      <c r="F45" s="61">
        <v>0</v>
      </c>
      <c r="G45" s="260">
        <f t="shared" si="2"/>
        <v>600</v>
      </c>
      <c r="H45" s="100">
        <v>1680</v>
      </c>
      <c r="I45" s="101"/>
      <c r="J45" s="58">
        <f t="shared" si="0"/>
        <v>0</v>
      </c>
      <c r="K45" s="63">
        <f t="shared" si="3"/>
        <v>1008000</v>
      </c>
      <c r="L45" s="313">
        <v>4200101</v>
      </c>
      <c r="M45" s="5"/>
    </row>
    <row r="46" spans="2:13" x14ac:dyDescent="0.2">
      <c r="B46" s="318" t="s">
        <v>927</v>
      </c>
      <c r="C46" s="102" t="s">
        <v>1132</v>
      </c>
      <c r="D46" s="301">
        <v>20</v>
      </c>
      <c r="E46" s="260">
        <f t="shared" ref="E46:E49" si="6">SUM(D46*12)</f>
        <v>240</v>
      </c>
      <c r="F46" s="61">
        <v>0</v>
      </c>
      <c r="G46" s="260">
        <f t="shared" si="2"/>
        <v>240</v>
      </c>
      <c r="H46" s="100">
        <v>1500</v>
      </c>
      <c r="I46" s="101"/>
      <c r="J46" s="58">
        <f t="shared" si="0"/>
        <v>0</v>
      </c>
      <c r="K46" s="63">
        <f t="shared" si="3"/>
        <v>360000</v>
      </c>
      <c r="L46" s="313">
        <v>4200101</v>
      </c>
      <c r="M46" s="5"/>
    </row>
    <row r="47" spans="2:13" x14ac:dyDescent="0.2">
      <c r="B47" s="318" t="s">
        <v>928</v>
      </c>
      <c r="C47" s="102" t="s">
        <v>1122</v>
      </c>
      <c r="D47" s="301">
        <v>1000</v>
      </c>
      <c r="E47" s="260">
        <f t="shared" si="6"/>
        <v>12000</v>
      </c>
      <c r="F47" s="61">
        <v>0</v>
      </c>
      <c r="G47" s="260">
        <f t="shared" si="2"/>
        <v>12000</v>
      </c>
      <c r="H47" s="100">
        <v>55</v>
      </c>
      <c r="I47" s="101"/>
      <c r="J47" s="58">
        <f t="shared" si="0"/>
        <v>0</v>
      </c>
      <c r="K47" s="63">
        <f t="shared" si="3"/>
        <v>660000</v>
      </c>
      <c r="L47" s="313">
        <v>4200101</v>
      </c>
      <c r="M47" s="5"/>
    </row>
    <row r="48" spans="2:13" x14ac:dyDescent="0.2">
      <c r="B48" s="318" t="s">
        <v>929</v>
      </c>
      <c r="C48" s="102" t="s">
        <v>1129</v>
      </c>
      <c r="D48" s="301">
        <v>100</v>
      </c>
      <c r="E48" s="260">
        <f t="shared" si="6"/>
        <v>1200</v>
      </c>
      <c r="F48" s="61">
        <v>0</v>
      </c>
      <c r="G48" s="260">
        <f t="shared" si="2"/>
        <v>1200</v>
      </c>
      <c r="H48" s="100">
        <v>450</v>
      </c>
      <c r="I48" s="101"/>
      <c r="J48" s="58">
        <f t="shared" si="0"/>
        <v>0</v>
      </c>
      <c r="K48" s="63">
        <f t="shared" si="3"/>
        <v>540000</v>
      </c>
      <c r="L48" s="313">
        <v>4200101</v>
      </c>
      <c r="M48" s="5"/>
    </row>
    <row r="49" spans="2:13" x14ac:dyDescent="0.2">
      <c r="B49" s="318" t="s">
        <v>930</v>
      </c>
      <c r="C49" s="102" t="s">
        <v>1138</v>
      </c>
      <c r="D49" s="301">
        <v>15</v>
      </c>
      <c r="E49" s="260">
        <f t="shared" si="6"/>
        <v>180</v>
      </c>
      <c r="F49" s="61">
        <v>0</v>
      </c>
      <c r="G49" s="260">
        <f t="shared" si="2"/>
        <v>180</v>
      </c>
      <c r="H49" s="100">
        <v>1200</v>
      </c>
      <c r="I49" s="101"/>
      <c r="J49" s="58">
        <f t="shared" si="0"/>
        <v>0</v>
      </c>
      <c r="K49" s="63">
        <f t="shared" si="3"/>
        <v>216000</v>
      </c>
      <c r="L49" s="313">
        <v>4200101</v>
      </c>
      <c r="M49" s="5"/>
    </row>
    <row r="50" spans="2:13" x14ac:dyDescent="0.2">
      <c r="B50" s="318" t="s">
        <v>931</v>
      </c>
      <c r="C50" s="102" t="s">
        <v>1138</v>
      </c>
      <c r="D50" s="301">
        <v>20</v>
      </c>
      <c r="E50" s="260">
        <f>SUM(D50*12)</f>
        <v>240</v>
      </c>
      <c r="F50" s="61">
        <v>0</v>
      </c>
      <c r="G50" s="260">
        <f t="shared" si="2"/>
        <v>240</v>
      </c>
      <c r="H50" s="100">
        <v>2200</v>
      </c>
      <c r="I50" s="101"/>
      <c r="J50" s="58">
        <f t="shared" si="0"/>
        <v>0</v>
      </c>
      <c r="K50" s="63">
        <f t="shared" si="3"/>
        <v>528000</v>
      </c>
      <c r="L50" s="313">
        <v>4200101</v>
      </c>
      <c r="M50" s="5"/>
    </row>
    <row r="51" spans="2:13" x14ac:dyDescent="0.2">
      <c r="B51" s="319" t="s">
        <v>932</v>
      </c>
      <c r="C51" s="102" t="s">
        <v>1129</v>
      </c>
      <c r="D51" s="301">
        <v>30</v>
      </c>
      <c r="E51" s="260">
        <f>SUM(D51*12)</f>
        <v>360</v>
      </c>
      <c r="F51" s="61">
        <v>0</v>
      </c>
      <c r="G51" s="260">
        <f t="shared" si="2"/>
        <v>360</v>
      </c>
      <c r="H51" s="100">
        <v>1680</v>
      </c>
      <c r="I51" s="101"/>
      <c r="J51" s="58">
        <f t="shared" ref="J51:J58" si="7">H51*I51</f>
        <v>0</v>
      </c>
      <c r="K51" s="63">
        <f t="shared" si="3"/>
        <v>604800</v>
      </c>
      <c r="L51" s="313">
        <v>4200101</v>
      </c>
      <c r="M51" s="5"/>
    </row>
    <row r="52" spans="2:13" x14ac:dyDescent="0.2">
      <c r="B52" s="318" t="s">
        <v>933</v>
      </c>
      <c r="C52" s="102" t="s">
        <v>1133</v>
      </c>
      <c r="D52" s="301">
        <v>3</v>
      </c>
      <c r="E52" s="260">
        <f t="shared" ref="E52:E62" si="8">SUM(D52*12)</f>
        <v>36</v>
      </c>
      <c r="F52" s="61">
        <v>0</v>
      </c>
      <c r="G52" s="260">
        <f t="shared" si="2"/>
        <v>36</v>
      </c>
      <c r="H52" s="100">
        <v>13112</v>
      </c>
      <c r="I52" s="101"/>
      <c r="J52" s="58">
        <f t="shared" si="7"/>
        <v>0</v>
      </c>
      <c r="K52" s="63">
        <f t="shared" si="3"/>
        <v>472032</v>
      </c>
      <c r="L52" s="313">
        <v>4200101</v>
      </c>
      <c r="M52" s="5"/>
    </row>
    <row r="53" spans="2:13" x14ac:dyDescent="0.2">
      <c r="B53" s="318" t="s">
        <v>934</v>
      </c>
      <c r="C53" s="102" t="s">
        <v>1129</v>
      </c>
      <c r="D53" s="301">
        <v>30</v>
      </c>
      <c r="E53" s="260">
        <f t="shared" si="8"/>
        <v>360</v>
      </c>
      <c r="F53" s="61">
        <v>0</v>
      </c>
      <c r="G53" s="260">
        <f t="shared" si="2"/>
        <v>360</v>
      </c>
      <c r="H53" s="100">
        <v>680</v>
      </c>
      <c r="I53" s="101"/>
      <c r="J53" s="58">
        <f t="shared" si="7"/>
        <v>0</v>
      </c>
      <c r="K53" s="63">
        <f t="shared" si="3"/>
        <v>244800</v>
      </c>
      <c r="L53" s="313">
        <v>4200101</v>
      </c>
      <c r="M53" s="5"/>
    </row>
    <row r="54" spans="2:13" x14ac:dyDescent="0.2">
      <c r="B54" s="318" t="s">
        <v>1151</v>
      </c>
      <c r="C54" s="102" t="s">
        <v>1129</v>
      </c>
      <c r="D54" s="301">
        <v>80</v>
      </c>
      <c r="E54" s="260">
        <f t="shared" si="8"/>
        <v>960</v>
      </c>
      <c r="F54" s="61">
        <v>0</v>
      </c>
      <c r="G54" s="260">
        <f t="shared" si="2"/>
        <v>960</v>
      </c>
      <c r="H54" s="100">
        <v>2300</v>
      </c>
      <c r="I54" s="101"/>
      <c r="J54" s="58">
        <f t="shared" si="7"/>
        <v>0</v>
      </c>
      <c r="K54" s="63">
        <f t="shared" si="3"/>
        <v>2208000</v>
      </c>
      <c r="L54" s="313">
        <v>4200101</v>
      </c>
      <c r="M54" s="5"/>
    </row>
    <row r="55" spans="2:13" x14ac:dyDescent="0.2">
      <c r="B55" s="318" t="s">
        <v>1152</v>
      </c>
      <c r="C55" s="102" t="s">
        <v>1129</v>
      </c>
      <c r="D55" s="301">
        <v>80</v>
      </c>
      <c r="E55" s="260">
        <f t="shared" si="8"/>
        <v>960</v>
      </c>
      <c r="F55" s="61">
        <v>0</v>
      </c>
      <c r="G55" s="260">
        <f t="shared" si="2"/>
        <v>960</v>
      </c>
      <c r="H55" s="100">
        <v>2850</v>
      </c>
      <c r="I55" s="101"/>
      <c r="J55" s="58">
        <f t="shared" si="7"/>
        <v>0</v>
      </c>
      <c r="K55" s="63">
        <f t="shared" si="3"/>
        <v>2736000</v>
      </c>
      <c r="L55" s="313">
        <v>4200101</v>
      </c>
      <c r="M55" s="5"/>
    </row>
    <row r="56" spans="2:13" x14ac:dyDescent="0.2">
      <c r="B56" s="318" t="s">
        <v>935</v>
      </c>
      <c r="C56" s="102" t="s">
        <v>1129</v>
      </c>
      <c r="D56" s="301">
        <v>20</v>
      </c>
      <c r="E56" s="260">
        <f t="shared" si="8"/>
        <v>240</v>
      </c>
      <c r="F56" s="61">
        <v>0</v>
      </c>
      <c r="G56" s="260">
        <f t="shared" si="2"/>
        <v>240</v>
      </c>
      <c r="H56" s="100">
        <v>450</v>
      </c>
      <c r="I56" s="101"/>
      <c r="J56" s="58">
        <f t="shared" si="7"/>
        <v>0</v>
      </c>
      <c r="K56" s="63">
        <f>SUM(G56*H56)</f>
        <v>108000</v>
      </c>
      <c r="L56" s="313">
        <v>4200101</v>
      </c>
      <c r="M56" s="5"/>
    </row>
    <row r="57" spans="2:13" x14ac:dyDescent="0.2">
      <c r="B57" s="318" t="s">
        <v>1244</v>
      </c>
      <c r="C57" s="102" t="s">
        <v>1136</v>
      </c>
      <c r="D57" s="301">
        <v>2</v>
      </c>
      <c r="E57" s="260">
        <f t="shared" si="8"/>
        <v>24</v>
      </c>
      <c r="F57" s="61">
        <v>0</v>
      </c>
      <c r="G57" s="260">
        <f t="shared" si="2"/>
        <v>24</v>
      </c>
      <c r="H57" s="100">
        <v>24000</v>
      </c>
      <c r="I57" s="101"/>
      <c r="J57" s="58">
        <f t="shared" ref="J57" si="9">H57</f>
        <v>24000</v>
      </c>
      <c r="K57" s="63">
        <f t="shared" si="3"/>
        <v>576000</v>
      </c>
      <c r="L57" s="313">
        <v>4200101</v>
      </c>
      <c r="M57" s="5"/>
    </row>
    <row r="58" spans="2:13" x14ac:dyDescent="0.2">
      <c r="B58" s="319" t="s">
        <v>1245</v>
      </c>
      <c r="C58" s="102" t="s">
        <v>1136</v>
      </c>
      <c r="D58" s="301">
        <v>2</v>
      </c>
      <c r="E58" s="260">
        <f t="shared" si="8"/>
        <v>24</v>
      </c>
      <c r="F58" s="61">
        <v>0</v>
      </c>
      <c r="G58" s="260">
        <f t="shared" si="2"/>
        <v>24</v>
      </c>
      <c r="H58" s="100">
        <v>44600</v>
      </c>
      <c r="I58" s="101"/>
      <c r="J58" s="58">
        <f t="shared" si="7"/>
        <v>0</v>
      </c>
      <c r="K58" s="63">
        <f t="shared" si="3"/>
        <v>1070400</v>
      </c>
      <c r="L58" s="313">
        <v>4200101</v>
      </c>
      <c r="M58" s="5"/>
    </row>
    <row r="59" spans="2:13" x14ac:dyDescent="0.2">
      <c r="B59" s="318" t="s">
        <v>936</v>
      </c>
      <c r="C59" s="102" t="s">
        <v>1129</v>
      </c>
      <c r="D59" s="301">
        <v>5</v>
      </c>
      <c r="E59" s="260">
        <f t="shared" si="8"/>
        <v>60</v>
      </c>
      <c r="F59" s="61">
        <v>0</v>
      </c>
      <c r="G59" s="260">
        <f t="shared" si="2"/>
        <v>60</v>
      </c>
      <c r="H59" s="100">
        <v>6200</v>
      </c>
      <c r="I59" s="101"/>
      <c r="J59" s="58">
        <f t="shared" ref="J59:J70" si="10">H59</f>
        <v>6200</v>
      </c>
      <c r="K59" s="63">
        <f t="shared" si="3"/>
        <v>372000</v>
      </c>
      <c r="L59" s="313">
        <v>4200101</v>
      </c>
      <c r="M59" s="5"/>
    </row>
    <row r="60" spans="2:13" x14ac:dyDescent="0.2">
      <c r="B60" s="318" t="s">
        <v>937</v>
      </c>
      <c r="C60" s="102" t="s">
        <v>1129</v>
      </c>
      <c r="D60" s="301">
        <v>5</v>
      </c>
      <c r="E60" s="260">
        <f t="shared" si="8"/>
        <v>60</v>
      </c>
      <c r="F60" s="61">
        <v>0</v>
      </c>
      <c r="G60" s="260">
        <f>SUM(E60)</f>
        <v>60</v>
      </c>
      <c r="H60" s="100">
        <v>5500</v>
      </c>
      <c r="I60" s="101"/>
      <c r="J60" s="58">
        <f t="shared" si="10"/>
        <v>5500</v>
      </c>
      <c r="K60" s="63">
        <f t="shared" si="3"/>
        <v>330000</v>
      </c>
      <c r="L60" s="313">
        <v>4200101</v>
      </c>
      <c r="M60" s="5"/>
    </row>
    <row r="61" spans="2:13" x14ac:dyDescent="0.2">
      <c r="B61" s="318" t="s">
        <v>911</v>
      </c>
      <c r="C61" s="102" t="s">
        <v>1136</v>
      </c>
      <c r="D61" s="301">
        <v>2</v>
      </c>
      <c r="E61" s="260">
        <f t="shared" si="8"/>
        <v>24</v>
      </c>
      <c r="F61" s="61">
        <v>0</v>
      </c>
      <c r="G61" s="260">
        <f>SUM(E61)</f>
        <v>24</v>
      </c>
      <c r="H61" s="100">
        <v>69920</v>
      </c>
      <c r="I61" s="101"/>
      <c r="J61" s="58"/>
      <c r="K61" s="63">
        <f t="shared" si="3"/>
        <v>1678080</v>
      </c>
      <c r="L61" s="313">
        <v>4200101</v>
      </c>
      <c r="M61" s="5"/>
    </row>
    <row r="62" spans="2:13" x14ac:dyDescent="0.2">
      <c r="B62" s="318" t="s">
        <v>938</v>
      </c>
      <c r="C62" s="102" t="s">
        <v>1136</v>
      </c>
      <c r="D62" s="301">
        <v>3</v>
      </c>
      <c r="E62" s="260">
        <f t="shared" si="8"/>
        <v>36</v>
      </c>
      <c r="F62" s="61">
        <v>0</v>
      </c>
      <c r="G62" s="260">
        <f t="shared" si="2"/>
        <v>36</v>
      </c>
      <c r="H62" s="100">
        <v>8800</v>
      </c>
      <c r="I62" s="101"/>
      <c r="J62" s="58">
        <f t="shared" si="10"/>
        <v>8800</v>
      </c>
      <c r="K62" s="63">
        <f t="shared" si="3"/>
        <v>316800</v>
      </c>
      <c r="L62" s="313">
        <v>4200101</v>
      </c>
      <c r="M62" s="5"/>
    </row>
    <row r="63" spans="2:13" x14ac:dyDescent="0.2">
      <c r="B63" s="318" t="s">
        <v>1246</v>
      </c>
      <c r="C63" s="102" t="s">
        <v>1141</v>
      </c>
      <c r="D63" s="301">
        <v>2</v>
      </c>
      <c r="E63" s="260">
        <f>SUM(D63*12)</f>
        <v>24</v>
      </c>
      <c r="F63" s="61">
        <v>0</v>
      </c>
      <c r="G63" s="260">
        <f t="shared" si="2"/>
        <v>24</v>
      </c>
      <c r="H63" s="100">
        <v>35760</v>
      </c>
      <c r="I63" s="101"/>
      <c r="J63" s="58">
        <f t="shared" si="10"/>
        <v>35760</v>
      </c>
      <c r="K63" s="63">
        <f t="shared" si="3"/>
        <v>858240</v>
      </c>
      <c r="L63" s="313">
        <v>4200101</v>
      </c>
      <c r="M63" s="5"/>
    </row>
    <row r="64" spans="2:13" x14ac:dyDescent="0.2">
      <c r="B64" s="318" t="s">
        <v>939</v>
      </c>
      <c r="C64" s="102" t="s">
        <v>1122</v>
      </c>
      <c r="D64" s="301">
        <v>30</v>
      </c>
      <c r="E64" s="260">
        <f>SUM(D64*12)</f>
        <v>360</v>
      </c>
      <c r="F64" s="61">
        <v>0</v>
      </c>
      <c r="G64" s="260">
        <f t="shared" si="2"/>
        <v>360</v>
      </c>
      <c r="H64" s="100">
        <v>11900</v>
      </c>
      <c r="I64" s="101"/>
      <c r="J64" s="58">
        <f t="shared" si="10"/>
        <v>11900</v>
      </c>
      <c r="K64" s="63">
        <f t="shared" si="3"/>
        <v>4284000</v>
      </c>
      <c r="L64" s="313">
        <v>4200101</v>
      </c>
      <c r="M64" s="5"/>
    </row>
    <row r="65" spans="2:13" x14ac:dyDescent="0.2">
      <c r="B65" s="318" t="s">
        <v>1231</v>
      </c>
      <c r="C65" s="102" t="s">
        <v>1139</v>
      </c>
      <c r="D65" s="301">
        <v>3</v>
      </c>
      <c r="E65" s="260">
        <f>SUM(D65*12)</f>
        <v>36</v>
      </c>
      <c r="F65" s="61">
        <v>0</v>
      </c>
      <c r="G65" s="260">
        <f t="shared" si="2"/>
        <v>36</v>
      </c>
      <c r="H65" s="100">
        <v>38000</v>
      </c>
      <c r="I65" s="101">
        <v>0.19</v>
      </c>
      <c r="J65" s="58">
        <f t="shared" si="10"/>
        <v>38000</v>
      </c>
      <c r="K65" s="63">
        <f t="shared" ref="K65:K154" si="11">+J65*G65</f>
        <v>1368000</v>
      </c>
      <c r="L65" s="313">
        <v>4200102</v>
      </c>
      <c r="M65" s="5"/>
    </row>
    <row r="66" spans="2:13" x14ac:dyDescent="0.2">
      <c r="B66" s="318" t="s">
        <v>940</v>
      </c>
      <c r="C66" s="102" t="s">
        <v>1230</v>
      </c>
      <c r="D66" s="301">
        <v>43.6</v>
      </c>
      <c r="E66" s="260">
        <f>SUM(D66*12)</f>
        <v>523.20000000000005</v>
      </c>
      <c r="F66" s="61">
        <v>0</v>
      </c>
      <c r="G66" s="260">
        <f t="shared" si="2"/>
        <v>523.20000000000005</v>
      </c>
      <c r="H66" s="100">
        <v>8527</v>
      </c>
      <c r="I66" s="101">
        <v>0.19</v>
      </c>
      <c r="J66" s="58">
        <f t="shared" si="10"/>
        <v>8527</v>
      </c>
      <c r="K66" s="63">
        <f t="shared" si="11"/>
        <v>4461326.4000000004</v>
      </c>
      <c r="L66" s="313">
        <v>4200102</v>
      </c>
      <c r="M66" s="5"/>
    </row>
    <row r="67" spans="2:13" x14ac:dyDescent="0.2">
      <c r="B67" s="318" t="s">
        <v>941</v>
      </c>
      <c r="C67" s="102" t="s">
        <v>1144</v>
      </c>
      <c r="D67" s="301">
        <v>10</v>
      </c>
      <c r="E67" s="260">
        <f t="shared" ref="E67:E76" si="12">SUM(D67*12)</f>
        <v>120</v>
      </c>
      <c r="F67" s="61">
        <v>0</v>
      </c>
      <c r="G67" s="260">
        <f t="shared" si="2"/>
        <v>120</v>
      </c>
      <c r="H67" s="100">
        <v>7500</v>
      </c>
      <c r="I67" s="101">
        <v>0.19</v>
      </c>
      <c r="J67" s="58">
        <f t="shared" si="10"/>
        <v>7500</v>
      </c>
      <c r="K67" s="63">
        <f t="shared" si="11"/>
        <v>900000</v>
      </c>
      <c r="L67" s="313">
        <v>4200102</v>
      </c>
      <c r="M67" s="5"/>
    </row>
    <row r="68" spans="2:13" x14ac:dyDescent="0.2">
      <c r="B68" s="318" t="s">
        <v>942</v>
      </c>
      <c r="C68" s="102" t="s">
        <v>1144</v>
      </c>
      <c r="D68" s="301">
        <v>4</v>
      </c>
      <c r="E68" s="260">
        <f t="shared" si="12"/>
        <v>48</v>
      </c>
      <c r="F68" s="61">
        <v>0</v>
      </c>
      <c r="G68" s="260">
        <f t="shared" si="2"/>
        <v>48</v>
      </c>
      <c r="H68" s="100">
        <v>7500</v>
      </c>
      <c r="I68" s="101">
        <v>0.19</v>
      </c>
      <c r="J68" s="58">
        <f t="shared" si="10"/>
        <v>7500</v>
      </c>
      <c r="K68" s="63">
        <f t="shared" si="11"/>
        <v>360000</v>
      </c>
      <c r="L68" s="313">
        <v>4200102</v>
      </c>
      <c r="M68" s="5"/>
    </row>
    <row r="69" spans="2:13" x14ac:dyDescent="0.2">
      <c r="B69" s="318" t="s">
        <v>943</v>
      </c>
      <c r="C69" s="102" t="s">
        <v>1144</v>
      </c>
      <c r="D69" s="301">
        <v>4</v>
      </c>
      <c r="E69" s="260">
        <f t="shared" si="12"/>
        <v>48</v>
      </c>
      <c r="F69" s="61">
        <v>0</v>
      </c>
      <c r="G69" s="260">
        <f t="shared" si="2"/>
        <v>48</v>
      </c>
      <c r="H69" s="100">
        <v>4500</v>
      </c>
      <c r="I69" s="101">
        <v>0.19</v>
      </c>
      <c r="J69" s="58">
        <f t="shared" si="10"/>
        <v>4500</v>
      </c>
      <c r="K69" s="63">
        <f t="shared" si="11"/>
        <v>216000</v>
      </c>
      <c r="L69" s="313">
        <v>4200102</v>
      </c>
      <c r="M69" s="5"/>
    </row>
    <row r="70" spans="2:13" x14ac:dyDescent="0.2">
      <c r="B70" s="318" t="s">
        <v>944</v>
      </c>
      <c r="C70" s="102" t="s">
        <v>1144</v>
      </c>
      <c r="D70" s="301">
        <v>4</v>
      </c>
      <c r="E70" s="260">
        <f t="shared" si="12"/>
        <v>48</v>
      </c>
      <c r="F70" s="61">
        <v>0</v>
      </c>
      <c r="G70" s="260">
        <f t="shared" si="2"/>
        <v>48</v>
      </c>
      <c r="H70" s="100">
        <v>11800</v>
      </c>
      <c r="I70" s="101">
        <v>0.19</v>
      </c>
      <c r="J70" s="58">
        <f t="shared" si="10"/>
        <v>11800</v>
      </c>
      <c r="K70" s="63">
        <f t="shared" si="11"/>
        <v>566400</v>
      </c>
      <c r="L70" s="313">
        <v>4200102</v>
      </c>
      <c r="M70" s="5"/>
    </row>
    <row r="71" spans="2:13" x14ac:dyDescent="0.2">
      <c r="B71" s="318" t="s">
        <v>945</v>
      </c>
      <c r="C71" s="102" t="s">
        <v>1144</v>
      </c>
      <c r="D71" s="301">
        <v>4</v>
      </c>
      <c r="E71" s="260">
        <f t="shared" si="12"/>
        <v>48</v>
      </c>
      <c r="F71" s="61">
        <v>0</v>
      </c>
      <c r="G71" s="260">
        <f t="shared" si="2"/>
        <v>48</v>
      </c>
      <c r="H71" s="100">
        <v>7500</v>
      </c>
      <c r="I71" s="101">
        <v>0.19</v>
      </c>
      <c r="J71" s="58">
        <f t="shared" ref="J71:J97" si="13">H71*I71</f>
        <v>1425</v>
      </c>
      <c r="K71" s="63">
        <f t="shared" si="11"/>
        <v>68400</v>
      </c>
      <c r="L71" s="313">
        <v>4200102</v>
      </c>
      <c r="M71" s="5"/>
    </row>
    <row r="72" spans="2:13" x14ac:dyDescent="0.2">
      <c r="B72" s="318" t="s">
        <v>946</v>
      </c>
      <c r="C72" s="102" t="s">
        <v>1144</v>
      </c>
      <c r="D72" s="301">
        <v>4</v>
      </c>
      <c r="E72" s="260">
        <f t="shared" si="12"/>
        <v>48</v>
      </c>
      <c r="F72" s="61">
        <v>0</v>
      </c>
      <c r="G72" s="260">
        <f t="shared" si="2"/>
        <v>48</v>
      </c>
      <c r="H72" s="100">
        <v>3500</v>
      </c>
      <c r="I72" s="101">
        <v>0.19</v>
      </c>
      <c r="J72" s="58">
        <f t="shared" si="13"/>
        <v>665</v>
      </c>
      <c r="K72" s="63">
        <f t="shared" si="11"/>
        <v>31920</v>
      </c>
      <c r="L72" s="313">
        <v>4200102</v>
      </c>
      <c r="M72" s="5"/>
    </row>
    <row r="73" spans="2:13" x14ac:dyDescent="0.2">
      <c r="B73" s="318" t="s">
        <v>947</v>
      </c>
      <c r="C73" s="102" t="s">
        <v>1144</v>
      </c>
      <c r="D73" s="301">
        <v>4</v>
      </c>
      <c r="E73" s="260">
        <f t="shared" si="12"/>
        <v>48</v>
      </c>
      <c r="F73" s="61">
        <v>0</v>
      </c>
      <c r="G73" s="260">
        <f t="shared" si="2"/>
        <v>48</v>
      </c>
      <c r="H73" s="100">
        <v>4500</v>
      </c>
      <c r="I73" s="101">
        <v>0.19</v>
      </c>
      <c r="J73" s="58">
        <f t="shared" si="13"/>
        <v>855</v>
      </c>
      <c r="K73" s="63">
        <f t="shared" si="11"/>
        <v>41040</v>
      </c>
      <c r="L73" s="313">
        <v>4200102</v>
      </c>
      <c r="M73" s="5"/>
    </row>
    <row r="74" spans="2:13" x14ac:dyDescent="0.2">
      <c r="B74" s="319" t="s">
        <v>948</v>
      </c>
      <c r="C74" s="102" t="s">
        <v>1144</v>
      </c>
      <c r="D74" s="301">
        <v>4</v>
      </c>
      <c r="E74" s="260">
        <f t="shared" si="12"/>
        <v>48</v>
      </c>
      <c r="F74" s="61">
        <v>0</v>
      </c>
      <c r="G74" s="260">
        <f t="shared" si="2"/>
        <v>48</v>
      </c>
      <c r="H74" s="100">
        <v>4500</v>
      </c>
      <c r="I74" s="101">
        <v>0.19</v>
      </c>
      <c r="J74" s="58">
        <f t="shared" si="13"/>
        <v>855</v>
      </c>
      <c r="K74" s="63">
        <f t="shared" si="11"/>
        <v>41040</v>
      </c>
      <c r="L74" s="313">
        <v>4200102</v>
      </c>
      <c r="M74" s="5"/>
    </row>
    <row r="75" spans="2:13" x14ac:dyDescent="0.2">
      <c r="B75" s="318" t="s">
        <v>949</v>
      </c>
      <c r="C75" s="102" t="s">
        <v>1144</v>
      </c>
      <c r="D75" s="301">
        <v>4</v>
      </c>
      <c r="E75" s="260">
        <f t="shared" si="12"/>
        <v>48</v>
      </c>
      <c r="F75" s="61">
        <v>0</v>
      </c>
      <c r="G75" s="260">
        <f t="shared" si="2"/>
        <v>48</v>
      </c>
      <c r="H75" s="100">
        <v>4500</v>
      </c>
      <c r="I75" s="101">
        <v>0.19</v>
      </c>
      <c r="J75" s="58">
        <f t="shared" si="13"/>
        <v>855</v>
      </c>
      <c r="K75" s="63">
        <f t="shared" si="11"/>
        <v>41040</v>
      </c>
      <c r="L75" s="313">
        <v>4200102</v>
      </c>
      <c r="M75" s="5"/>
    </row>
    <row r="76" spans="2:13" x14ac:dyDescent="0.2">
      <c r="B76" s="318" t="s">
        <v>950</v>
      </c>
      <c r="C76" s="102" t="s">
        <v>1140</v>
      </c>
      <c r="D76" s="301">
        <v>10</v>
      </c>
      <c r="E76" s="260">
        <f t="shared" si="12"/>
        <v>120</v>
      </c>
      <c r="F76" s="61">
        <v>0</v>
      </c>
      <c r="G76" s="260">
        <f t="shared" si="2"/>
        <v>120</v>
      </c>
      <c r="H76" s="100">
        <v>4200</v>
      </c>
      <c r="I76" s="101">
        <v>0.19</v>
      </c>
      <c r="J76" s="58">
        <f t="shared" ref="J76" si="14">H76</f>
        <v>4200</v>
      </c>
      <c r="K76" s="63">
        <f t="shared" si="11"/>
        <v>504000</v>
      </c>
      <c r="L76" s="313">
        <v>4200102</v>
      </c>
      <c r="M76" s="5"/>
    </row>
    <row r="77" spans="2:13" x14ac:dyDescent="0.2">
      <c r="B77" s="318" t="s">
        <v>951</v>
      </c>
      <c r="C77" s="102" t="s">
        <v>1139</v>
      </c>
      <c r="D77" s="301">
        <v>6</v>
      </c>
      <c r="E77" s="260">
        <f>SUM(D77*12)</f>
        <v>72</v>
      </c>
      <c r="F77" s="61">
        <v>0</v>
      </c>
      <c r="G77" s="260">
        <f t="shared" si="2"/>
        <v>72</v>
      </c>
      <c r="H77" s="100">
        <v>13478</v>
      </c>
      <c r="I77" s="101">
        <v>0.19</v>
      </c>
      <c r="J77" s="58">
        <f t="shared" si="13"/>
        <v>2560.8200000000002</v>
      </c>
      <c r="K77" s="63">
        <f t="shared" si="11"/>
        <v>184379.04</v>
      </c>
      <c r="L77" s="313">
        <v>4200102</v>
      </c>
      <c r="M77" s="5"/>
    </row>
    <row r="78" spans="2:13" x14ac:dyDescent="0.2">
      <c r="B78" s="318" t="s">
        <v>952</v>
      </c>
      <c r="C78" s="102" t="s">
        <v>1141</v>
      </c>
      <c r="D78" s="301">
        <v>1</v>
      </c>
      <c r="E78" s="260">
        <f>SUM(D78*12)</f>
        <v>12</v>
      </c>
      <c r="F78" s="61">
        <v>0</v>
      </c>
      <c r="G78" s="260">
        <f t="shared" si="2"/>
        <v>12</v>
      </c>
      <c r="H78" s="100">
        <v>12000</v>
      </c>
      <c r="I78" s="101">
        <v>0.19</v>
      </c>
      <c r="J78" s="58">
        <f t="shared" si="13"/>
        <v>2280</v>
      </c>
      <c r="K78" s="63">
        <f t="shared" si="11"/>
        <v>27360</v>
      </c>
      <c r="L78" s="313">
        <v>4200102</v>
      </c>
      <c r="M78" s="5"/>
    </row>
    <row r="79" spans="2:13" x14ac:dyDescent="0.2">
      <c r="B79" s="318" t="s">
        <v>953</v>
      </c>
      <c r="C79" s="102" t="s">
        <v>1141</v>
      </c>
      <c r="D79" s="301">
        <v>1</v>
      </c>
      <c r="E79" s="260">
        <f t="shared" ref="E79:E81" si="15">SUM(D79*12)</f>
        <v>12</v>
      </c>
      <c r="F79" s="61">
        <v>0</v>
      </c>
      <c r="G79" s="260">
        <f t="shared" ref="G79:G89" si="16">SUM(E79)</f>
        <v>12</v>
      </c>
      <c r="H79" s="100">
        <v>12000</v>
      </c>
      <c r="I79" s="101">
        <v>0.19</v>
      </c>
      <c r="J79" s="58">
        <f t="shared" si="13"/>
        <v>2280</v>
      </c>
      <c r="K79" s="63">
        <f t="shared" si="11"/>
        <v>27360</v>
      </c>
      <c r="L79" s="313">
        <v>4200102</v>
      </c>
      <c r="M79" s="5"/>
    </row>
    <row r="80" spans="2:13" x14ac:dyDescent="0.2">
      <c r="B80" s="319" t="s">
        <v>954</v>
      </c>
      <c r="C80" s="102" t="s">
        <v>1141</v>
      </c>
      <c r="D80" s="301">
        <v>3</v>
      </c>
      <c r="E80" s="260">
        <f t="shared" si="15"/>
        <v>36</v>
      </c>
      <c r="F80" s="61">
        <v>0</v>
      </c>
      <c r="G80" s="260">
        <f t="shared" si="16"/>
        <v>36</v>
      </c>
      <c r="H80" s="100">
        <v>3960</v>
      </c>
      <c r="I80" s="101">
        <v>0.19</v>
      </c>
      <c r="J80" s="58">
        <f t="shared" si="13"/>
        <v>752.4</v>
      </c>
      <c r="K80" s="63">
        <f t="shared" si="11"/>
        <v>27086.399999999998</v>
      </c>
      <c r="L80" s="313">
        <v>4200102</v>
      </c>
      <c r="M80" s="5"/>
    </row>
    <row r="81" spans="2:13" x14ac:dyDescent="0.2">
      <c r="B81" s="318" t="s">
        <v>1142</v>
      </c>
      <c r="C81" s="102" t="s">
        <v>1144</v>
      </c>
      <c r="D81" s="301">
        <v>50</v>
      </c>
      <c r="E81" s="260">
        <f t="shared" si="15"/>
        <v>600</v>
      </c>
      <c r="F81" s="61">
        <v>0</v>
      </c>
      <c r="G81" s="260">
        <f t="shared" si="16"/>
        <v>600</v>
      </c>
      <c r="H81" s="100">
        <v>3950</v>
      </c>
      <c r="I81" s="101">
        <v>0.19</v>
      </c>
      <c r="J81" s="58">
        <f t="shared" si="13"/>
        <v>750.5</v>
      </c>
      <c r="K81" s="63">
        <f t="shared" si="11"/>
        <v>450300</v>
      </c>
      <c r="L81" s="313">
        <v>4200102</v>
      </c>
      <c r="M81" s="5"/>
    </row>
    <row r="82" spans="2:13" x14ac:dyDescent="0.2">
      <c r="B82" s="318" t="s">
        <v>955</v>
      </c>
      <c r="C82" s="102" t="s">
        <v>1144</v>
      </c>
      <c r="D82" s="301">
        <v>5</v>
      </c>
      <c r="E82" s="260">
        <f>SUM(D82*12)</f>
        <v>60</v>
      </c>
      <c r="F82" s="61">
        <v>0</v>
      </c>
      <c r="G82" s="260">
        <f t="shared" si="16"/>
        <v>60</v>
      </c>
      <c r="H82" s="100">
        <v>7500</v>
      </c>
      <c r="I82" s="101">
        <v>0.19</v>
      </c>
      <c r="J82" s="58">
        <f t="shared" si="13"/>
        <v>1425</v>
      </c>
      <c r="K82" s="63">
        <f t="shared" si="11"/>
        <v>85500</v>
      </c>
      <c r="L82" s="313">
        <v>4200102</v>
      </c>
      <c r="M82" s="5"/>
    </row>
    <row r="83" spans="2:13" x14ac:dyDescent="0.2">
      <c r="B83" s="318" t="s">
        <v>956</v>
      </c>
      <c r="C83" s="102" t="s">
        <v>1138</v>
      </c>
      <c r="D83" s="301">
        <v>4</v>
      </c>
      <c r="E83" s="260">
        <f>SUM(D83*12)</f>
        <v>48</v>
      </c>
      <c r="F83" s="61">
        <v>0</v>
      </c>
      <c r="G83" s="260">
        <f t="shared" si="16"/>
        <v>48</v>
      </c>
      <c r="H83" s="100">
        <v>8000</v>
      </c>
      <c r="I83" s="101">
        <v>0.19</v>
      </c>
      <c r="J83" s="58">
        <f t="shared" si="13"/>
        <v>1520</v>
      </c>
      <c r="K83" s="63">
        <f t="shared" si="11"/>
        <v>72960</v>
      </c>
      <c r="L83" s="313">
        <v>4200102</v>
      </c>
      <c r="M83" s="5"/>
    </row>
    <row r="84" spans="2:13" x14ac:dyDescent="0.2">
      <c r="B84" s="318" t="s">
        <v>957</v>
      </c>
      <c r="C84" s="102" t="s">
        <v>1138</v>
      </c>
      <c r="D84" s="301">
        <v>4</v>
      </c>
      <c r="E84" s="260">
        <f t="shared" ref="E84:E91" si="17">SUM(D84*12)</f>
        <v>48</v>
      </c>
      <c r="F84" s="61">
        <v>0</v>
      </c>
      <c r="G84" s="260">
        <f t="shared" si="16"/>
        <v>48</v>
      </c>
      <c r="H84" s="100">
        <v>8000</v>
      </c>
      <c r="I84" s="101">
        <v>0.19</v>
      </c>
      <c r="J84" s="58">
        <f t="shared" si="13"/>
        <v>1520</v>
      </c>
      <c r="K84" s="58">
        <f t="shared" si="11"/>
        <v>72960</v>
      </c>
      <c r="L84" s="313">
        <v>4200102</v>
      </c>
      <c r="M84" s="5"/>
    </row>
    <row r="85" spans="2:13" x14ac:dyDescent="0.2">
      <c r="B85" s="318" t="s">
        <v>958</v>
      </c>
      <c r="C85" s="102" t="s">
        <v>1138</v>
      </c>
      <c r="D85" s="301">
        <v>4</v>
      </c>
      <c r="E85" s="260">
        <f t="shared" si="17"/>
        <v>48</v>
      </c>
      <c r="F85" s="61">
        <v>0</v>
      </c>
      <c r="G85" s="260">
        <f t="shared" si="16"/>
        <v>48</v>
      </c>
      <c r="H85" s="100">
        <v>8000</v>
      </c>
      <c r="I85" s="101">
        <v>0.19</v>
      </c>
      <c r="J85" s="58">
        <f t="shared" ref="J85:J86" si="18">H85</f>
        <v>8000</v>
      </c>
      <c r="K85" s="63">
        <f t="shared" si="11"/>
        <v>384000</v>
      </c>
      <c r="L85" s="313">
        <v>4200102</v>
      </c>
      <c r="M85" s="5"/>
    </row>
    <row r="86" spans="2:13" x14ac:dyDescent="0.2">
      <c r="B86" s="318" t="s">
        <v>959</v>
      </c>
      <c r="C86" s="102" t="s">
        <v>1138</v>
      </c>
      <c r="D86" s="301">
        <v>4</v>
      </c>
      <c r="E86" s="260">
        <f t="shared" si="17"/>
        <v>48</v>
      </c>
      <c r="F86" s="61">
        <v>0</v>
      </c>
      <c r="G86" s="260">
        <f t="shared" si="16"/>
        <v>48</v>
      </c>
      <c r="H86" s="100">
        <v>8000</v>
      </c>
      <c r="I86" s="101">
        <v>0.19</v>
      </c>
      <c r="J86" s="58">
        <f t="shared" si="18"/>
        <v>8000</v>
      </c>
      <c r="K86" s="63">
        <f t="shared" si="11"/>
        <v>384000</v>
      </c>
      <c r="L86" s="313">
        <v>4200102</v>
      </c>
      <c r="M86" s="5"/>
    </row>
    <row r="87" spans="2:13" x14ac:dyDescent="0.2">
      <c r="B87" s="318" t="s">
        <v>957</v>
      </c>
      <c r="C87" s="102" t="s">
        <v>1138</v>
      </c>
      <c r="D87" s="301">
        <v>4</v>
      </c>
      <c r="E87" s="260">
        <f t="shared" si="17"/>
        <v>48</v>
      </c>
      <c r="F87" s="61">
        <v>0</v>
      </c>
      <c r="G87" s="260">
        <f t="shared" si="16"/>
        <v>48</v>
      </c>
      <c r="H87" s="100">
        <v>8000</v>
      </c>
      <c r="I87" s="101">
        <v>0.19</v>
      </c>
      <c r="J87" s="58">
        <f t="shared" si="13"/>
        <v>1520</v>
      </c>
      <c r="K87" s="63">
        <f t="shared" si="11"/>
        <v>72960</v>
      </c>
      <c r="L87" s="313">
        <v>4200102</v>
      </c>
      <c r="M87" s="5"/>
    </row>
    <row r="88" spans="2:13" x14ac:dyDescent="0.2">
      <c r="B88" s="318" t="s">
        <v>960</v>
      </c>
      <c r="C88" s="102" t="s">
        <v>1144</v>
      </c>
      <c r="D88" s="301">
        <v>10</v>
      </c>
      <c r="E88" s="260">
        <f t="shared" si="17"/>
        <v>120</v>
      </c>
      <c r="F88" s="61">
        <v>0</v>
      </c>
      <c r="G88" s="260">
        <f t="shared" si="16"/>
        <v>120</v>
      </c>
      <c r="H88" s="100">
        <v>1000</v>
      </c>
      <c r="I88" s="101">
        <v>0.19</v>
      </c>
      <c r="J88" s="58">
        <f t="shared" ref="J88" si="19">H88</f>
        <v>1000</v>
      </c>
      <c r="K88" s="63">
        <f t="shared" si="11"/>
        <v>120000</v>
      </c>
      <c r="L88" s="313">
        <v>4200102</v>
      </c>
      <c r="M88" s="5"/>
    </row>
    <row r="89" spans="2:13" x14ac:dyDescent="0.2">
      <c r="B89" s="318" t="s">
        <v>961</v>
      </c>
      <c r="C89" s="102" t="s">
        <v>1139</v>
      </c>
      <c r="D89" s="301">
        <v>10</v>
      </c>
      <c r="E89" s="260">
        <f t="shared" si="17"/>
        <v>120</v>
      </c>
      <c r="F89" s="61">
        <v>0</v>
      </c>
      <c r="G89" s="260">
        <f t="shared" si="16"/>
        <v>120</v>
      </c>
      <c r="H89" s="100">
        <v>21000</v>
      </c>
      <c r="I89" s="101">
        <v>0.19</v>
      </c>
      <c r="J89" s="58">
        <f t="shared" si="13"/>
        <v>3990</v>
      </c>
      <c r="K89" s="63">
        <f t="shared" si="11"/>
        <v>478800</v>
      </c>
      <c r="L89" s="313">
        <v>4200102</v>
      </c>
      <c r="M89" s="5"/>
    </row>
    <row r="90" spans="2:13" x14ac:dyDescent="0.2">
      <c r="B90" s="318" t="s">
        <v>962</v>
      </c>
      <c r="C90" s="102" t="s">
        <v>1139</v>
      </c>
      <c r="D90" s="301">
        <v>5</v>
      </c>
      <c r="E90" s="260">
        <f t="shared" si="17"/>
        <v>60</v>
      </c>
      <c r="F90" s="61">
        <v>0</v>
      </c>
      <c r="G90" s="260">
        <f>SUM(E90)</f>
        <v>60</v>
      </c>
      <c r="H90" s="100">
        <v>48000</v>
      </c>
      <c r="I90" s="101">
        <v>0.19</v>
      </c>
      <c r="J90" s="58">
        <f t="shared" si="13"/>
        <v>9120</v>
      </c>
      <c r="K90" s="63">
        <f t="shared" si="11"/>
        <v>547200</v>
      </c>
      <c r="L90" s="313">
        <v>4200102</v>
      </c>
      <c r="M90" s="5"/>
    </row>
    <row r="91" spans="2:13" x14ac:dyDescent="0.2">
      <c r="B91" s="318" t="s">
        <v>963</v>
      </c>
      <c r="C91" s="102" t="s">
        <v>1229</v>
      </c>
      <c r="D91" s="301">
        <v>10</v>
      </c>
      <c r="E91" s="260">
        <f t="shared" si="17"/>
        <v>120</v>
      </c>
      <c r="F91" s="61">
        <v>0</v>
      </c>
      <c r="G91" s="260">
        <f t="shared" ref="G91:G128" si="20">SUM(E91)</f>
        <v>120</v>
      </c>
      <c r="H91" s="100">
        <v>500</v>
      </c>
      <c r="I91" s="101">
        <v>0.19</v>
      </c>
      <c r="J91" s="58">
        <f t="shared" si="13"/>
        <v>95</v>
      </c>
      <c r="K91" s="63">
        <f t="shared" si="11"/>
        <v>11400</v>
      </c>
      <c r="L91" s="313">
        <v>4200102</v>
      </c>
      <c r="M91" s="5"/>
    </row>
    <row r="92" spans="2:13" x14ac:dyDescent="0.2">
      <c r="B92" s="318" t="s">
        <v>964</v>
      </c>
      <c r="C92" s="102" t="s">
        <v>1144</v>
      </c>
      <c r="D92" s="301">
        <v>50</v>
      </c>
      <c r="E92" s="260">
        <f>SUM(D92*12)</f>
        <v>600</v>
      </c>
      <c r="F92" s="61">
        <v>0</v>
      </c>
      <c r="G92" s="260">
        <f t="shared" si="20"/>
        <v>600</v>
      </c>
      <c r="H92" s="100">
        <v>1500</v>
      </c>
      <c r="I92" s="101">
        <v>0.19</v>
      </c>
      <c r="J92" s="58">
        <f t="shared" ref="J92:J95" si="21">H92</f>
        <v>1500</v>
      </c>
      <c r="K92" s="63">
        <f t="shared" si="11"/>
        <v>900000</v>
      </c>
      <c r="L92" s="313">
        <v>4200102</v>
      </c>
      <c r="M92" s="5"/>
    </row>
    <row r="93" spans="2:13" x14ac:dyDescent="0.2">
      <c r="B93" s="318" t="s">
        <v>965</v>
      </c>
      <c r="C93" s="102" t="s">
        <v>1144</v>
      </c>
      <c r="D93" s="301">
        <v>100</v>
      </c>
      <c r="E93" s="260">
        <f>SUM(D93*12)</f>
        <v>1200</v>
      </c>
      <c r="F93" s="61">
        <v>0</v>
      </c>
      <c r="G93" s="260">
        <f t="shared" si="20"/>
        <v>1200</v>
      </c>
      <c r="H93" s="100">
        <v>1500</v>
      </c>
      <c r="I93" s="101">
        <v>0.19</v>
      </c>
      <c r="J93" s="58">
        <f t="shared" si="21"/>
        <v>1500</v>
      </c>
      <c r="K93" s="63">
        <f t="shared" si="11"/>
        <v>1800000</v>
      </c>
      <c r="L93" s="313">
        <v>4200102</v>
      </c>
      <c r="M93" s="5"/>
    </row>
    <row r="94" spans="2:13" x14ac:dyDescent="0.2">
      <c r="B94" s="318" t="s">
        <v>966</v>
      </c>
      <c r="C94" s="102" t="s">
        <v>1144</v>
      </c>
      <c r="D94" s="301">
        <v>100</v>
      </c>
      <c r="E94" s="260">
        <f t="shared" ref="E94:E95" si="22">SUM(D94*12)</f>
        <v>1200</v>
      </c>
      <c r="F94" s="61">
        <v>0</v>
      </c>
      <c r="G94" s="260">
        <f t="shared" si="20"/>
        <v>1200</v>
      </c>
      <c r="H94" s="100">
        <v>1500</v>
      </c>
      <c r="I94" s="101">
        <v>0.19</v>
      </c>
      <c r="J94" s="58">
        <f t="shared" si="21"/>
        <v>1500</v>
      </c>
      <c r="K94" s="63">
        <f t="shared" si="11"/>
        <v>1800000</v>
      </c>
      <c r="L94" s="313">
        <v>4200102</v>
      </c>
      <c r="M94" s="5"/>
    </row>
    <row r="95" spans="2:13" x14ac:dyDescent="0.2">
      <c r="B95" s="318" t="s">
        <v>967</v>
      </c>
      <c r="C95" s="102" t="s">
        <v>1144</v>
      </c>
      <c r="D95" s="301">
        <v>100</v>
      </c>
      <c r="E95" s="260">
        <f t="shared" si="22"/>
        <v>1200</v>
      </c>
      <c r="F95" s="61">
        <v>0</v>
      </c>
      <c r="G95" s="260">
        <f t="shared" si="20"/>
        <v>1200</v>
      </c>
      <c r="H95" s="100">
        <v>1500</v>
      </c>
      <c r="I95" s="101">
        <v>0.19</v>
      </c>
      <c r="J95" s="58">
        <f t="shared" si="21"/>
        <v>1500</v>
      </c>
      <c r="K95" s="63">
        <f t="shared" si="11"/>
        <v>1800000</v>
      </c>
      <c r="L95" s="313">
        <v>4200102</v>
      </c>
      <c r="M95" s="5"/>
    </row>
    <row r="96" spans="2:13" x14ac:dyDescent="0.2">
      <c r="B96" s="318" t="s">
        <v>968</v>
      </c>
      <c r="C96" s="102" t="s">
        <v>1144</v>
      </c>
      <c r="D96" s="301">
        <v>50</v>
      </c>
      <c r="E96" s="260">
        <f>SUM(D96*12)</f>
        <v>600</v>
      </c>
      <c r="F96" s="61">
        <v>0</v>
      </c>
      <c r="G96" s="260">
        <f t="shared" si="20"/>
        <v>600</v>
      </c>
      <c r="H96" s="100">
        <v>1500</v>
      </c>
      <c r="I96" s="101">
        <v>0.19</v>
      </c>
      <c r="J96" s="58">
        <f t="shared" si="13"/>
        <v>285</v>
      </c>
      <c r="K96" s="63">
        <f t="shared" si="11"/>
        <v>171000</v>
      </c>
      <c r="L96" s="313">
        <v>4200102</v>
      </c>
      <c r="M96" s="5"/>
    </row>
    <row r="97" spans="2:13" x14ac:dyDescent="0.2">
      <c r="B97" s="318" t="s">
        <v>1235</v>
      </c>
      <c r="C97" s="102" t="s">
        <v>1139</v>
      </c>
      <c r="D97" s="301">
        <v>3</v>
      </c>
      <c r="E97" s="260">
        <f>SUM(D97*12)</f>
        <v>36</v>
      </c>
      <c r="F97" s="61"/>
      <c r="G97" s="260">
        <f t="shared" si="20"/>
        <v>36</v>
      </c>
      <c r="H97" s="100">
        <v>83200</v>
      </c>
      <c r="I97" s="101">
        <v>0.19</v>
      </c>
      <c r="J97" s="58">
        <f t="shared" si="13"/>
        <v>15808</v>
      </c>
      <c r="K97" s="63">
        <f t="shared" si="11"/>
        <v>569088</v>
      </c>
      <c r="L97" s="313">
        <v>4200102</v>
      </c>
      <c r="M97" s="5"/>
    </row>
    <row r="98" spans="2:13" x14ac:dyDescent="0.2">
      <c r="B98" s="318" t="s">
        <v>969</v>
      </c>
      <c r="C98" s="102" t="s">
        <v>1143</v>
      </c>
      <c r="D98" s="301">
        <v>1</v>
      </c>
      <c r="E98" s="260">
        <f>SUM(D98*12)</f>
        <v>12</v>
      </c>
      <c r="F98" s="61">
        <v>0</v>
      </c>
      <c r="G98" s="260">
        <f t="shared" si="20"/>
        <v>12</v>
      </c>
      <c r="H98" s="100">
        <v>39000</v>
      </c>
      <c r="I98" s="101">
        <v>0.19</v>
      </c>
      <c r="J98" s="58">
        <f t="shared" ref="J98:J126" si="23">H98*I98</f>
        <v>7410</v>
      </c>
      <c r="K98" s="63">
        <f>SUM(G98*H98)</f>
        <v>468000</v>
      </c>
      <c r="L98" s="313">
        <v>4200102</v>
      </c>
      <c r="M98" s="5"/>
    </row>
    <row r="99" spans="2:13" x14ac:dyDescent="0.2">
      <c r="B99" s="318" t="s">
        <v>970</v>
      </c>
      <c r="C99" s="102" t="s">
        <v>1149</v>
      </c>
      <c r="D99" s="301">
        <v>1</v>
      </c>
      <c r="E99" s="260">
        <f t="shared" ref="E99:E108" si="24">SUM(D99*12)</f>
        <v>12</v>
      </c>
      <c r="F99" s="61">
        <v>0</v>
      </c>
      <c r="G99" s="260">
        <f t="shared" si="20"/>
        <v>12</v>
      </c>
      <c r="H99" s="100">
        <v>66500</v>
      </c>
      <c r="I99" s="101">
        <v>0.19</v>
      </c>
      <c r="J99" s="58">
        <f t="shared" ref="J99:J112" si="25">H99</f>
        <v>66500</v>
      </c>
      <c r="K99" s="63">
        <f t="shared" si="11"/>
        <v>798000</v>
      </c>
      <c r="L99" s="313">
        <v>4200102</v>
      </c>
      <c r="M99" s="5"/>
    </row>
    <row r="100" spans="2:13" x14ac:dyDescent="0.2">
      <c r="B100" s="319" t="s">
        <v>971</v>
      </c>
      <c r="C100" s="102" t="s">
        <v>1144</v>
      </c>
      <c r="D100" s="301">
        <v>400</v>
      </c>
      <c r="E100" s="260">
        <f t="shared" si="24"/>
        <v>4800</v>
      </c>
      <c r="F100" s="61">
        <v>0</v>
      </c>
      <c r="G100" s="260">
        <f t="shared" si="20"/>
        <v>4800</v>
      </c>
      <c r="H100" s="100">
        <v>1300</v>
      </c>
      <c r="I100" s="101">
        <v>0.19</v>
      </c>
      <c r="J100" s="58">
        <f t="shared" si="25"/>
        <v>1300</v>
      </c>
      <c r="K100" s="63">
        <f t="shared" si="11"/>
        <v>6240000</v>
      </c>
      <c r="L100" s="313">
        <v>4200102</v>
      </c>
      <c r="M100" s="5"/>
    </row>
    <row r="101" spans="2:13" x14ac:dyDescent="0.2">
      <c r="B101" s="318" t="s">
        <v>972</v>
      </c>
      <c r="C101" s="102" t="s">
        <v>1144</v>
      </c>
      <c r="D101" s="301">
        <v>200</v>
      </c>
      <c r="E101" s="260">
        <f t="shared" si="24"/>
        <v>2400</v>
      </c>
      <c r="F101" s="61">
        <v>0</v>
      </c>
      <c r="G101" s="260">
        <f t="shared" si="20"/>
        <v>2400</v>
      </c>
      <c r="H101" s="100">
        <v>1500</v>
      </c>
      <c r="I101" s="101">
        <v>0.19</v>
      </c>
      <c r="J101" s="58">
        <f t="shared" si="25"/>
        <v>1500</v>
      </c>
      <c r="K101" s="63">
        <f t="shared" si="11"/>
        <v>3600000</v>
      </c>
      <c r="L101" s="313">
        <v>4200102</v>
      </c>
      <c r="M101" s="5"/>
    </row>
    <row r="102" spans="2:13" x14ac:dyDescent="0.2">
      <c r="B102" s="318" t="s">
        <v>973</v>
      </c>
      <c r="C102" s="102" t="s">
        <v>1139</v>
      </c>
      <c r="D102" s="301">
        <v>4</v>
      </c>
      <c r="E102" s="260">
        <f t="shared" si="24"/>
        <v>48</v>
      </c>
      <c r="F102" s="61">
        <v>0</v>
      </c>
      <c r="G102" s="260">
        <f t="shared" si="20"/>
        <v>48</v>
      </c>
      <c r="H102" s="100">
        <v>59000</v>
      </c>
      <c r="I102" s="101">
        <v>0.19</v>
      </c>
      <c r="J102" s="58">
        <f t="shared" si="25"/>
        <v>59000</v>
      </c>
      <c r="K102" s="63">
        <f t="shared" si="11"/>
        <v>2832000</v>
      </c>
      <c r="L102" s="313">
        <v>4200102</v>
      </c>
      <c r="M102" s="5"/>
    </row>
    <row r="103" spans="2:13" x14ac:dyDescent="0.2">
      <c r="B103" s="318" t="s">
        <v>1146</v>
      </c>
      <c r="C103" s="102" t="s">
        <v>1141</v>
      </c>
      <c r="D103" s="301">
        <v>5</v>
      </c>
      <c r="E103" s="260">
        <f t="shared" si="24"/>
        <v>60</v>
      </c>
      <c r="F103" s="61">
        <v>0</v>
      </c>
      <c r="G103" s="260">
        <f t="shared" si="20"/>
        <v>60</v>
      </c>
      <c r="H103" s="100">
        <v>18700</v>
      </c>
      <c r="I103" s="101">
        <v>0.19</v>
      </c>
      <c r="J103" s="58">
        <f t="shared" si="25"/>
        <v>18700</v>
      </c>
      <c r="K103" s="63">
        <f t="shared" si="11"/>
        <v>1122000</v>
      </c>
      <c r="L103" s="313">
        <v>4200102</v>
      </c>
      <c r="M103" s="5"/>
    </row>
    <row r="104" spans="2:13" x14ac:dyDescent="0.2">
      <c r="B104" s="318" t="s">
        <v>1145</v>
      </c>
      <c r="C104" s="102" t="s">
        <v>1141</v>
      </c>
      <c r="D104" s="301">
        <v>3</v>
      </c>
      <c r="E104" s="260">
        <f t="shared" si="24"/>
        <v>36</v>
      </c>
      <c r="F104" s="61">
        <v>0</v>
      </c>
      <c r="G104" s="260">
        <f t="shared" si="20"/>
        <v>36</v>
      </c>
      <c r="H104" s="100">
        <v>18700</v>
      </c>
      <c r="I104" s="101">
        <v>0.19</v>
      </c>
      <c r="J104" s="58">
        <f t="shared" si="25"/>
        <v>18700</v>
      </c>
      <c r="K104" s="63">
        <f t="shared" si="11"/>
        <v>673200</v>
      </c>
      <c r="L104" s="313">
        <v>4200102</v>
      </c>
      <c r="M104" s="5"/>
    </row>
    <row r="105" spans="2:13" x14ac:dyDescent="0.2">
      <c r="B105" s="318" t="s">
        <v>974</v>
      </c>
      <c r="C105" s="102" t="s">
        <v>1131</v>
      </c>
      <c r="D105" s="301">
        <v>1</v>
      </c>
      <c r="E105" s="260">
        <f t="shared" si="24"/>
        <v>12</v>
      </c>
      <c r="F105" s="61">
        <v>0</v>
      </c>
      <c r="G105" s="260">
        <f t="shared" si="20"/>
        <v>12</v>
      </c>
      <c r="H105" s="100">
        <v>68000</v>
      </c>
      <c r="I105" s="101">
        <v>0.19</v>
      </c>
      <c r="J105" s="58">
        <f t="shared" si="25"/>
        <v>68000</v>
      </c>
      <c r="K105" s="63">
        <f t="shared" si="11"/>
        <v>816000</v>
      </c>
      <c r="L105" s="313">
        <v>4200102</v>
      </c>
      <c r="M105" s="5"/>
    </row>
    <row r="106" spans="2:13" x14ac:dyDescent="0.2">
      <c r="B106" s="318" t="s">
        <v>975</v>
      </c>
      <c r="C106" s="102" t="s">
        <v>1141</v>
      </c>
      <c r="D106" s="301">
        <v>1</v>
      </c>
      <c r="E106" s="260">
        <f t="shared" si="24"/>
        <v>12</v>
      </c>
      <c r="F106" s="61">
        <v>0</v>
      </c>
      <c r="G106" s="260">
        <f t="shared" si="20"/>
        <v>12</v>
      </c>
      <c r="H106" s="100">
        <v>22000</v>
      </c>
      <c r="I106" s="101">
        <v>0.19</v>
      </c>
      <c r="J106" s="58">
        <f t="shared" si="25"/>
        <v>22000</v>
      </c>
      <c r="K106" s="63">
        <f t="shared" si="11"/>
        <v>264000</v>
      </c>
      <c r="L106" s="313">
        <v>4200102</v>
      </c>
      <c r="M106" s="5"/>
    </row>
    <row r="107" spans="2:13" x14ac:dyDescent="0.2">
      <c r="B107" s="318" t="s">
        <v>976</v>
      </c>
      <c r="C107" s="102" t="s">
        <v>1131</v>
      </c>
      <c r="D107" s="301">
        <v>2</v>
      </c>
      <c r="E107" s="260">
        <f t="shared" si="24"/>
        <v>24</v>
      </c>
      <c r="F107" s="61">
        <v>0</v>
      </c>
      <c r="G107" s="260">
        <f t="shared" si="20"/>
        <v>24</v>
      </c>
      <c r="H107" s="100">
        <v>48000</v>
      </c>
      <c r="I107" s="101">
        <v>0.19</v>
      </c>
      <c r="J107" s="58">
        <f t="shared" si="25"/>
        <v>48000</v>
      </c>
      <c r="K107" s="63">
        <f t="shared" si="11"/>
        <v>1152000</v>
      </c>
      <c r="L107" s="313">
        <v>4200102</v>
      </c>
      <c r="M107" s="5"/>
    </row>
    <row r="108" spans="2:13" x14ac:dyDescent="0.2">
      <c r="B108" s="318" t="s">
        <v>977</v>
      </c>
      <c r="C108" s="102" t="s">
        <v>1131</v>
      </c>
      <c r="D108" s="301">
        <v>2</v>
      </c>
      <c r="E108" s="260">
        <f t="shared" si="24"/>
        <v>24</v>
      </c>
      <c r="F108" s="61">
        <v>0</v>
      </c>
      <c r="G108" s="260">
        <f t="shared" si="20"/>
        <v>24</v>
      </c>
      <c r="H108" s="100">
        <v>48000</v>
      </c>
      <c r="I108" s="101">
        <v>0.19</v>
      </c>
      <c r="J108" s="58">
        <f t="shared" si="25"/>
        <v>48000</v>
      </c>
      <c r="K108" s="63">
        <f t="shared" si="11"/>
        <v>1152000</v>
      </c>
      <c r="L108" s="313">
        <v>4200102</v>
      </c>
      <c r="M108" s="5"/>
    </row>
    <row r="109" spans="2:13" x14ac:dyDescent="0.2">
      <c r="B109" s="318" t="s">
        <v>978</v>
      </c>
      <c r="C109" s="102" t="s">
        <v>1141</v>
      </c>
      <c r="D109" s="301">
        <v>1</v>
      </c>
      <c r="E109" s="260">
        <f>SUM(D109*12)</f>
        <v>12</v>
      </c>
      <c r="F109" s="61">
        <v>0</v>
      </c>
      <c r="G109" s="260">
        <f t="shared" si="20"/>
        <v>12</v>
      </c>
      <c r="H109" s="100">
        <v>22500</v>
      </c>
      <c r="I109" s="101">
        <v>0.19</v>
      </c>
      <c r="J109" s="58">
        <f t="shared" si="25"/>
        <v>22500</v>
      </c>
      <c r="K109" s="63">
        <f t="shared" si="11"/>
        <v>270000</v>
      </c>
      <c r="L109" s="313">
        <v>4200102</v>
      </c>
      <c r="M109" s="5"/>
    </row>
    <row r="110" spans="2:13" x14ac:dyDescent="0.2">
      <c r="B110" s="318" t="s">
        <v>979</v>
      </c>
      <c r="C110" s="102" t="s">
        <v>1141</v>
      </c>
      <c r="D110" s="301">
        <v>1</v>
      </c>
      <c r="E110" s="260">
        <f>SUM(D110*12)</f>
        <v>12</v>
      </c>
      <c r="F110" s="61">
        <v>0</v>
      </c>
      <c r="G110" s="260">
        <f t="shared" si="20"/>
        <v>12</v>
      </c>
      <c r="H110" s="100">
        <v>22500</v>
      </c>
      <c r="I110" s="101">
        <v>0.19</v>
      </c>
      <c r="J110" s="58">
        <f t="shared" si="25"/>
        <v>22500</v>
      </c>
      <c r="K110" s="63">
        <f t="shared" si="11"/>
        <v>270000</v>
      </c>
      <c r="L110" s="313">
        <v>4200102</v>
      </c>
      <c r="M110" s="5"/>
    </row>
    <row r="111" spans="2:13" x14ac:dyDescent="0.2">
      <c r="B111" s="318" t="s">
        <v>980</v>
      </c>
      <c r="C111" s="102" t="s">
        <v>1141</v>
      </c>
      <c r="D111" s="301">
        <v>3</v>
      </c>
      <c r="E111" s="260">
        <f t="shared" ref="E111:E114" si="26">SUM(D111*12)</f>
        <v>36</v>
      </c>
      <c r="F111" s="61">
        <v>0</v>
      </c>
      <c r="G111" s="260">
        <f t="shared" si="20"/>
        <v>36</v>
      </c>
      <c r="H111" s="100">
        <v>18700</v>
      </c>
      <c r="I111" s="101">
        <v>0.19</v>
      </c>
      <c r="J111" s="58">
        <f t="shared" si="25"/>
        <v>18700</v>
      </c>
      <c r="K111" s="63">
        <f t="shared" si="11"/>
        <v>673200</v>
      </c>
      <c r="L111" s="313">
        <v>4200102</v>
      </c>
      <c r="M111" s="5"/>
    </row>
    <row r="112" spans="2:13" x14ac:dyDescent="0.2">
      <c r="B112" s="318" t="s">
        <v>981</v>
      </c>
      <c r="C112" s="102" t="s">
        <v>1141</v>
      </c>
      <c r="D112" s="301">
        <v>2</v>
      </c>
      <c r="E112" s="260">
        <f t="shared" si="26"/>
        <v>24</v>
      </c>
      <c r="F112" s="61">
        <v>0</v>
      </c>
      <c r="G112" s="260">
        <f t="shared" si="20"/>
        <v>24</v>
      </c>
      <c r="H112" s="100">
        <v>18700</v>
      </c>
      <c r="I112" s="101">
        <v>0.19</v>
      </c>
      <c r="J112" s="58">
        <f t="shared" si="25"/>
        <v>18700</v>
      </c>
      <c r="K112" s="63">
        <f t="shared" si="11"/>
        <v>448800</v>
      </c>
      <c r="L112" s="313">
        <v>4200102</v>
      </c>
      <c r="M112" s="5"/>
    </row>
    <row r="113" spans="2:13" x14ac:dyDescent="0.2">
      <c r="B113" s="318" t="s">
        <v>982</v>
      </c>
      <c r="C113" s="102" t="s">
        <v>1141</v>
      </c>
      <c r="D113" s="301">
        <v>1</v>
      </c>
      <c r="E113" s="260">
        <f t="shared" si="26"/>
        <v>12</v>
      </c>
      <c r="F113" s="61">
        <v>0</v>
      </c>
      <c r="G113" s="260">
        <f t="shared" si="20"/>
        <v>12</v>
      </c>
      <c r="H113" s="100">
        <v>25000</v>
      </c>
      <c r="I113" s="101">
        <v>0.19</v>
      </c>
      <c r="J113" s="58">
        <f t="shared" si="23"/>
        <v>4750</v>
      </c>
      <c r="K113" s="63">
        <f t="shared" si="11"/>
        <v>57000</v>
      </c>
      <c r="L113" s="313">
        <v>4200102</v>
      </c>
      <c r="M113" s="5"/>
    </row>
    <row r="114" spans="2:13" x14ac:dyDescent="0.2">
      <c r="B114" s="318" t="s">
        <v>983</v>
      </c>
      <c r="C114" s="102" t="s">
        <v>1144</v>
      </c>
      <c r="D114" s="301">
        <v>50</v>
      </c>
      <c r="E114" s="260">
        <f t="shared" si="26"/>
        <v>600</v>
      </c>
      <c r="F114" s="61">
        <v>0</v>
      </c>
      <c r="G114" s="260">
        <f t="shared" si="20"/>
        <v>600</v>
      </c>
      <c r="H114" s="100">
        <v>1600</v>
      </c>
      <c r="I114" s="101">
        <v>0.19</v>
      </c>
      <c r="J114" s="58">
        <f t="shared" ref="J114:J123" si="27">H114</f>
        <v>1600</v>
      </c>
      <c r="K114" s="63">
        <f t="shared" si="11"/>
        <v>960000</v>
      </c>
      <c r="L114" s="313">
        <v>4200102</v>
      </c>
      <c r="M114" s="5"/>
    </row>
    <row r="115" spans="2:13" x14ac:dyDescent="0.2">
      <c r="B115" s="318" t="s">
        <v>984</v>
      </c>
      <c r="C115" s="102" t="s">
        <v>1138</v>
      </c>
      <c r="D115" s="301">
        <v>20</v>
      </c>
      <c r="E115" s="260">
        <f>SUM(D115*12)</f>
        <v>240</v>
      </c>
      <c r="F115" s="61">
        <v>0</v>
      </c>
      <c r="G115" s="260">
        <f t="shared" si="20"/>
        <v>240</v>
      </c>
      <c r="H115" s="100">
        <v>8000</v>
      </c>
      <c r="I115" s="101">
        <v>0.19</v>
      </c>
      <c r="J115" s="58">
        <f t="shared" si="27"/>
        <v>8000</v>
      </c>
      <c r="K115" s="63">
        <f t="shared" si="11"/>
        <v>1920000</v>
      </c>
      <c r="L115" s="313">
        <v>4200102</v>
      </c>
      <c r="M115" s="5"/>
    </row>
    <row r="116" spans="2:13" x14ac:dyDescent="0.2">
      <c r="B116" s="318" t="s">
        <v>985</v>
      </c>
      <c r="C116" s="102" t="s">
        <v>1138</v>
      </c>
      <c r="D116" s="301">
        <v>24</v>
      </c>
      <c r="E116" s="260">
        <f>SUM(D116*12)</f>
        <v>288</v>
      </c>
      <c r="F116" s="61">
        <v>0</v>
      </c>
      <c r="G116" s="260">
        <f t="shared" si="20"/>
        <v>288</v>
      </c>
      <c r="H116" s="100">
        <v>8000</v>
      </c>
      <c r="I116" s="101">
        <v>0.19</v>
      </c>
      <c r="J116" s="58">
        <f t="shared" si="27"/>
        <v>8000</v>
      </c>
      <c r="K116" s="63">
        <f t="shared" si="11"/>
        <v>2304000</v>
      </c>
      <c r="L116" s="313">
        <v>4200102</v>
      </c>
      <c r="M116" s="5"/>
    </row>
    <row r="117" spans="2:13" x14ac:dyDescent="0.2">
      <c r="B117" s="318" t="s">
        <v>986</v>
      </c>
      <c r="C117" s="102" t="s">
        <v>1138</v>
      </c>
      <c r="D117" s="301">
        <v>20</v>
      </c>
      <c r="E117" s="260">
        <f t="shared" ref="E117" si="28">SUM(D117*12)</f>
        <v>240</v>
      </c>
      <c r="F117" s="61">
        <v>0</v>
      </c>
      <c r="G117" s="260">
        <f t="shared" si="20"/>
        <v>240</v>
      </c>
      <c r="H117" s="100">
        <v>8000</v>
      </c>
      <c r="I117" s="101">
        <v>0.19</v>
      </c>
      <c r="J117" s="58">
        <f t="shared" si="27"/>
        <v>8000</v>
      </c>
      <c r="K117" s="63">
        <f t="shared" si="11"/>
        <v>1920000</v>
      </c>
      <c r="L117" s="313">
        <v>4200102</v>
      </c>
      <c r="M117" s="5"/>
    </row>
    <row r="118" spans="2:13" x14ac:dyDescent="0.2">
      <c r="B118" s="318" t="s">
        <v>987</v>
      </c>
      <c r="C118" s="102" t="s">
        <v>1138</v>
      </c>
      <c r="D118" s="301">
        <v>20</v>
      </c>
      <c r="E118" s="260">
        <f>SUM(D118*12)</f>
        <v>240</v>
      </c>
      <c r="F118" s="61">
        <v>0</v>
      </c>
      <c r="G118" s="260">
        <f t="shared" si="20"/>
        <v>240</v>
      </c>
      <c r="H118" s="100">
        <v>8000</v>
      </c>
      <c r="I118" s="101">
        <v>0.19</v>
      </c>
      <c r="J118" s="58">
        <f t="shared" si="27"/>
        <v>8000</v>
      </c>
      <c r="K118" s="63">
        <f t="shared" si="11"/>
        <v>1920000</v>
      </c>
      <c r="L118" s="313">
        <v>4200102</v>
      </c>
      <c r="M118" s="5"/>
    </row>
    <row r="119" spans="2:13" x14ac:dyDescent="0.2">
      <c r="B119" s="318" t="s">
        <v>988</v>
      </c>
      <c r="C119" s="102" t="s">
        <v>1138</v>
      </c>
      <c r="D119" s="301">
        <v>20</v>
      </c>
      <c r="E119" s="260">
        <f>SUM(D119*12)</f>
        <v>240</v>
      </c>
      <c r="F119" s="61">
        <v>0</v>
      </c>
      <c r="G119" s="260">
        <f t="shared" si="20"/>
        <v>240</v>
      </c>
      <c r="H119" s="100">
        <v>8000</v>
      </c>
      <c r="I119" s="101">
        <v>0.19</v>
      </c>
      <c r="J119" s="58">
        <f t="shared" si="27"/>
        <v>8000</v>
      </c>
      <c r="K119" s="63">
        <f t="shared" si="11"/>
        <v>1920000</v>
      </c>
      <c r="L119" s="313">
        <v>4200102</v>
      </c>
      <c r="M119" s="5"/>
    </row>
    <row r="120" spans="2:13" x14ac:dyDescent="0.2">
      <c r="B120" s="318" t="s">
        <v>989</v>
      </c>
      <c r="C120" s="102" t="s">
        <v>1144</v>
      </c>
      <c r="D120" s="301">
        <v>10</v>
      </c>
      <c r="E120" s="260">
        <f t="shared" ref="E120:E125" si="29">SUM(D120*12)</f>
        <v>120</v>
      </c>
      <c r="F120" s="61">
        <v>0</v>
      </c>
      <c r="G120" s="260">
        <f t="shared" si="20"/>
        <v>120</v>
      </c>
      <c r="H120" s="100">
        <v>3600</v>
      </c>
      <c r="I120" s="101">
        <v>0.19</v>
      </c>
      <c r="J120" s="58">
        <f t="shared" si="27"/>
        <v>3600</v>
      </c>
      <c r="K120" s="63">
        <f t="shared" si="11"/>
        <v>432000</v>
      </c>
      <c r="L120" s="313">
        <v>4200102</v>
      </c>
      <c r="M120" s="5"/>
    </row>
    <row r="121" spans="2:13" x14ac:dyDescent="0.2">
      <c r="B121" s="318" t="s">
        <v>990</v>
      </c>
      <c r="C121" s="102" t="s">
        <v>1144</v>
      </c>
      <c r="D121" s="301">
        <v>10</v>
      </c>
      <c r="E121" s="260">
        <f t="shared" si="29"/>
        <v>120</v>
      </c>
      <c r="F121" s="61">
        <v>0</v>
      </c>
      <c r="G121" s="260">
        <f t="shared" si="20"/>
        <v>120</v>
      </c>
      <c r="H121" s="100">
        <v>3600</v>
      </c>
      <c r="I121" s="101">
        <v>0.19</v>
      </c>
      <c r="J121" s="58">
        <f t="shared" si="27"/>
        <v>3600</v>
      </c>
      <c r="K121" s="63">
        <f t="shared" si="11"/>
        <v>432000</v>
      </c>
      <c r="L121" s="313">
        <v>4200102</v>
      </c>
      <c r="M121" s="5"/>
    </row>
    <row r="122" spans="2:13" x14ac:dyDescent="0.2">
      <c r="B122" s="318" t="s">
        <v>991</v>
      </c>
      <c r="C122" s="102" t="s">
        <v>1144</v>
      </c>
      <c r="D122" s="301">
        <v>10</v>
      </c>
      <c r="E122" s="260">
        <f t="shared" si="29"/>
        <v>120</v>
      </c>
      <c r="F122" s="61">
        <v>0</v>
      </c>
      <c r="G122" s="260">
        <f t="shared" si="20"/>
        <v>120</v>
      </c>
      <c r="H122" s="100">
        <v>3600</v>
      </c>
      <c r="I122" s="101">
        <v>0.19</v>
      </c>
      <c r="J122" s="58">
        <f t="shared" si="27"/>
        <v>3600</v>
      </c>
      <c r="K122" s="63">
        <f t="shared" si="11"/>
        <v>432000</v>
      </c>
      <c r="L122" s="313">
        <v>4200102</v>
      </c>
      <c r="M122" s="5"/>
    </row>
    <row r="123" spans="2:13" x14ac:dyDescent="0.2">
      <c r="B123" s="318" t="s">
        <v>992</v>
      </c>
      <c r="C123" s="102" t="s">
        <v>1144</v>
      </c>
      <c r="D123" s="301">
        <v>10</v>
      </c>
      <c r="E123" s="260">
        <f t="shared" si="29"/>
        <v>120</v>
      </c>
      <c r="F123" s="61">
        <v>0</v>
      </c>
      <c r="G123" s="260">
        <f t="shared" si="20"/>
        <v>120</v>
      </c>
      <c r="H123" s="100">
        <v>3600</v>
      </c>
      <c r="I123" s="101">
        <v>0.19</v>
      </c>
      <c r="J123" s="58">
        <f t="shared" si="27"/>
        <v>3600</v>
      </c>
      <c r="K123" s="63">
        <f t="shared" si="11"/>
        <v>432000</v>
      </c>
      <c r="L123" s="313">
        <v>4200102</v>
      </c>
      <c r="M123" s="5"/>
    </row>
    <row r="124" spans="2:13" x14ac:dyDescent="0.2">
      <c r="B124" s="318" t="s">
        <v>993</v>
      </c>
      <c r="C124" s="102" t="s">
        <v>1144</v>
      </c>
      <c r="D124" s="301">
        <v>10</v>
      </c>
      <c r="E124" s="260">
        <f t="shared" si="29"/>
        <v>120</v>
      </c>
      <c r="F124" s="61">
        <v>0</v>
      </c>
      <c r="G124" s="260">
        <f t="shared" si="20"/>
        <v>120</v>
      </c>
      <c r="H124" s="100">
        <v>3600</v>
      </c>
      <c r="I124" s="101">
        <v>0.19</v>
      </c>
      <c r="J124" s="58">
        <f t="shared" si="23"/>
        <v>684</v>
      </c>
      <c r="K124" s="63">
        <f t="shared" si="11"/>
        <v>82080</v>
      </c>
      <c r="L124" s="313">
        <v>4200102</v>
      </c>
      <c r="M124" s="5"/>
    </row>
    <row r="125" spans="2:13" x14ac:dyDescent="0.2">
      <c r="B125" s="318" t="s">
        <v>994</v>
      </c>
      <c r="C125" s="102" t="s">
        <v>1144</v>
      </c>
      <c r="D125" s="301">
        <v>10</v>
      </c>
      <c r="E125" s="260">
        <f t="shared" si="29"/>
        <v>120</v>
      </c>
      <c r="F125" s="61">
        <v>0</v>
      </c>
      <c r="G125" s="260">
        <f t="shared" si="20"/>
        <v>120</v>
      </c>
      <c r="H125" s="100">
        <v>3600</v>
      </c>
      <c r="I125" s="101">
        <v>0.19</v>
      </c>
      <c r="J125" s="58">
        <f t="shared" si="23"/>
        <v>684</v>
      </c>
      <c r="K125" s="63">
        <f t="shared" si="11"/>
        <v>82080</v>
      </c>
      <c r="L125" s="313">
        <v>4200102</v>
      </c>
      <c r="M125" s="5"/>
    </row>
    <row r="126" spans="2:13" x14ac:dyDescent="0.2">
      <c r="B126" s="318" t="s">
        <v>995</v>
      </c>
      <c r="C126" s="102" t="s">
        <v>1144</v>
      </c>
      <c r="D126" s="301">
        <v>10</v>
      </c>
      <c r="E126" s="260">
        <f>SUM(D126*12)</f>
        <v>120</v>
      </c>
      <c r="F126" s="61">
        <v>0</v>
      </c>
      <c r="G126" s="260">
        <f t="shared" si="20"/>
        <v>120</v>
      </c>
      <c r="H126" s="100">
        <v>4500</v>
      </c>
      <c r="I126" s="101">
        <v>0.19</v>
      </c>
      <c r="J126" s="58">
        <f t="shared" si="23"/>
        <v>855</v>
      </c>
      <c r="K126" s="63">
        <f t="shared" si="11"/>
        <v>102600</v>
      </c>
      <c r="L126" s="313">
        <v>4200102</v>
      </c>
      <c r="M126" s="5"/>
    </row>
    <row r="127" spans="2:13" x14ac:dyDescent="0.2">
      <c r="B127" s="319" t="s">
        <v>996</v>
      </c>
      <c r="C127" s="102" t="s">
        <v>1144</v>
      </c>
      <c r="D127" s="301">
        <v>10</v>
      </c>
      <c r="E127" s="260">
        <f>SUM(D127*12)</f>
        <v>120</v>
      </c>
      <c r="F127" s="61">
        <v>0</v>
      </c>
      <c r="G127" s="260">
        <f t="shared" si="20"/>
        <v>120</v>
      </c>
      <c r="H127" s="100">
        <v>4500</v>
      </c>
      <c r="I127" s="101">
        <v>0.19</v>
      </c>
      <c r="J127" s="58">
        <f t="shared" ref="J127:J128" si="30">H127*I127</f>
        <v>855</v>
      </c>
      <c r="K127" s="63">
        <f t="shared" si="11"/>
        <v>102600</v>
      </c>
      <c r="L127" s="313">
        <v>4200102</v>
      </c>
      <c r="M127" s="5"/>
    </row>
    <row r="128" spans="2:13" x14ac:dyDescent="0.2">
      <c r="B128" s="318" t="s">
        <v>997</v>
      </c>
      <c r="C128" s="102" t="s">
        <v>1144</v>
      </c>
      <c r="D128" s="301">
        <v>10</v>
      </c>
      <c r="E128" s="260">
        <f t="shared" ref="E128:E137" si="31">SUM(D128*12)</f>
        <v>120</v>
      </c>
      <c r="F128" s="61">
        <v>0</v>
      </c>
      <c r="G128" s="260">
        <f t="shared" si="20"/>
        <v>120</v>
      </c>
      <c r="H128" s="100">
        <v>4500</v>
      </c>
      <c r="I128" s="101">
        <v>0.19</v>
      </c>
      <c r="J128" s="58">
        <f t="shared" si="30"/>
        <v>855</v>
      </c>
      <c r="K128" s="63">
        <f t="shared" si="11"/>
        <v>102600</v>
      </c>
      <c r="L128" s="313">
        <v>4200102</v>
      </c>
      <c r="M128" s="5"/>
    </row>
    <row r="129" spans="2:13" x14ac:dyDescent="0.2">
      <c r="B129" s="318" t="s">
        <v>998</v>
      </c>
      <c r="C129" s="102" t="s">
        <v>1144</v>
      </c>
      <c r="D129" s="301">
        <v>10</v>
      </c>
      <c r="E129" s="260">
        <f t="shared" si="31"/>
        <v>120</v>
      </c>
      <c r="F129" s="61">
        <v>0</v>
      </c>
      <c r="G129" s="260">
        <f>SUM(E129)</f>
        <v>120</v>
      </c>
      <c r="H129" s="100">
        <v>4500</v>
      </c>
      <c r="I129" s="101">
        <v>0.19</v>
      </c>
      <c r="J129" s="58">
        <f t="shared" ref="J129:J132" si="32">H129</f>
        <v>4500</v>
      </c>
      <c r="K129" s="63">
        <f t="shared" si="11"/>
        <v>540000</v>
      </c>
      <c r="L129" s="313">
        <v>4200102</v>
      </c>
      <c r="M129" s="5"/>
    </row>
    <row r="130" spans="2:13" x14ac:dyDescent="0.2">
      <c r="B130" s="318" t="s">
        <v>999</v>
      </c>
      <c r="C130" s="102" t="s">
        <v>1144</v>
      </c>
      <c r="D130" s="301">
        <v>10</v>
      </c>
      <c r="E130" s="260">
        <f t="shared" si="31"/>
        <v>120</v>
      </c>
      <c r="F130" s="61">
        <v>0</v>
      </c>
      <c r="G130" s="260">
        <f t="shared" ref="G130:G187" si="33">SUM(E130)</f>
        <v>120</v>
      </c>
      <c r="H130" s="100">
        <v>3600</v>
      </c>
      <c r="I130" s="101">
        <v>0.19</v>
      </c>
      <c r="J130" s="58">
        <f t="shared" si="32"/>
        <v>3600</v>
      </c>
      <c r="K130" s="58">
        <f t="shared" si="11"/>
        <v>432000</v>
      </c>
      <c r="L130" s="313">
        <v>4200102</v>
      </c>
      <c r="M130" s="5"/>
    </row>
    <row r="131" spans="2:13" x14ac:dyDescent="0.2">
      <c r="B131" s="318" t="s">
        <v>1247</v>
      </c>
      <c r="C131" s="102" t="s">
        <v>1144</v>
      </c>
      <c r="D131" s="301">
        <v>3</v>
      </c>
      <c r="E131" s="260">
        <f t="shared" si="31"/>
        <v>36</v>
      </c>
      <c r="F131" s="61">
        <v>0</v>
      </c>
      <c r="G131" s="260">
        <f t="shared" si="33"/>
        <v>36</v>
      </c>
      <c r="H131" s="100">
        <v>4000</v>
      </c>
      <c r="I131" s="101">
        <v>0.19</v>
      </c>
      <c r="J131" s="58">
        <f t="shared" si="32"/>
        <v>4000</v>
      </c>
      <c r="K131" s="63">
        <f t="shared" si="11"/>
        <v>144000</v>
      </c>
      <c r="L131" s="313">
        <v>4200102</v>
      </c>
      <c r="M131" s="5"/>
    </row>
    <row r="132" spans="2:13" x14ac:dyDescent="0.2">
      <c r="B132" s="318" t="s">
        <v>1248</v>
      </c>
      <c r="C132" s="102" t="s">
        <v>1144</v>
      </c>
      <c r="D132" s="302">
        <v>3</v>
      </c>
      <c r="E132" s="260">
        <f t="shared" si="31"/>
        <v>36</v>
      </c>
      <c r="F132" s="61">
        <v>0</v>
      </c>
      <c r="G132" s="260">
        <f t="shared" si="33"/>
        <v>36</v>
      </c>
      <c r="H132" s="255">
        <v>4500</v>
      </c>
      <c r="I132" s="101">
        <v>0.19</v>
      </c>
      <c r="J132" s="58">
        <f t="shared" si="32"/>
        <v>4500</v>
      </c>
      <c r="K132" s="63">
        <f t="shared" si="11"/>
        <v>162000</v>
      </c>
      <c r="L132" s="313">
        <v>4200102</v>
      </c>
      <c r="M132" s="5"/>
    </row>
    <row r="133" spans="2:13" x14ac:dyDescent="0.2">
      <c r="B133" s="318" t="s">
        <v>1000</v>
      </c>
      <c r="C133" s="102" t="s">
        <v>1144</v>
      </c>
      <c r="D133" s="302">
        <v>20</v>
      </c>
      <c r="E133" s="260">
        <f t="shared" si="31"/>
        <v>240</v>
      </c>
      <c r="F133" s="104">
        <v>0</v>
      </c>
      <c r="G133" s="260">
        <f t="shared" si="33"/>
        <v>240</v>
      </c>
      <c r="H133" s="255">
        <v>5000</v>
      </c>
      <c r="I133" s="101">
        <v>0.19</v>
      </c>
      <c r="J133" s="58">
        <f t="shared" ref="J133:J145" si="34">H133</f>
        <v>5000</v>
      </c>
      <c r="K133" s="63">
        <f t="shared" si="11"/>
        <v>1200000</v>
      </c>
      <c r="L133" s="313">
        <v>4200102</v>
      </c>
      <c r="M133" s="5"/>
    </row>
    <row r="134" spans="2:13" x14ac:dyDescent="0.2">
      <c r="B134" s="318" t="s">
        <v>1001</v>
      </c>
      <c r="C134" s="102" t="s">
        <v>1144</v>
      </c>
      <c r="D134" s="302">
        <v>24</v>
      </c>
      <c r="E134" s="260">
        <f t="shared" si="31"/>
        <v>288</v>
      </c>
      <c r="F134" s="104">
        <v>0</v>
      </c>
      <c r="G134" s="260">
        <f t="shared" si="33"/>
        <v>288</v>
      </c>
      <c r="H134" s="255">
        <v>2600</v>
      </c>
      <c r="I134" s="101">
        <v>0.19</v>
      </c>
      <c r="J134" s="58">
        <f t="shared" si="34"/>
        <v>2600</v>
      </c>
      <c r="K134" s="63">
        <f t="shared" si="11"/>
        <v>748800</v>
      </c>
      <c r="L134" s="313">
        <v>4200102</v>
      </c>
      <c r="M134" s="5"/>
    </row>
    <row r="135" spans="2:13" x14ac:dyDescent="0.2">
      <c r="B135" s="318" t="s">
        <v>1002</v>
      </c>
      <c r="C135" s="102" t="s">
        <v>1144</v>
      </c>
      <c r="D135" s="302">
        <v>24</v>
      </c>
      <c r="E135" s="260">
        <f t="shared" si="31"/>
        <v>288</v>
      </c>
      <c r="F135" s="104">
        <v>0</v>
      </c>
      <c r="G135" s="260">
        <f t="shared" si="33"/>
        <v>288</v>
      </c>
      <c r="H135" s="255">
        <v>2600</v>
      </c>
      <c r="I135" s="101">
        <v>0.19</v>
      </c>
      <c r="J135" s="58">
        <f t="shared" si="34"/>
        <v>2600</v>
      </c>
      <c r="K135" s="63">
        <f t="shared" si="11"/>
        <v>748800</v>
      </c>
      <c r="L135" s="313">
        <v>4200102</v>
      </c>
      <c r="M135" s="5"/>
    </row>
    <row r="136" spans="2:13" x14ac:dyDescent="0.2">
      <c r="B136" s="318" t="s">
        <v>1003</v>
      </c>
      <c r="C136" s="102" t="s">
        <v>1144</v>
      </c>
      <c r="D136" s="302">
        <v>100</v>
      </c>
      <c r="E136" s="260">
        <f t="shared" si="31"/>
        <v>1200</v>
      </c>
      <c r="F136" s="104">
        <v>0</v>
      </c>
      <c r="G136" s="260">
        <f t="shared" si="33"/>
        <v>1200</v>
      </c>
      <c r="H136" s="255">
        <v>3500</v>
      </c>
      <c r="I136" s="101">
        <v>0.19</v>
      </c>
      <c r="J136" s="58">
        <f t="shared" si="34"/>
        <v>3500</v>
      </c>
      <c r="K136" s="63">
        <f t="shared" si="11"/>
        <v>4200000</v>
      </c>
      <c r="L136" s="313">
        <v>4200102</v>
      </c>
      <c r="M136" s="5"/>
    </row>
    <row r="137" spans="2:13" x14ac:dyDescent="0.2">
      <c r="B137" s="318" t="s">
        <v>1004</v>
      </c>
      <c r="C137" s="102" t="s">
        <v>1144</v>
      </c>
      <c r="D137" s="302">
        <v>120</v>
      </c>
      <c r="E137" s="260">
        <f t="shared" si="31"/>
        <v>1440</v>
      </c>
      <c r="F137" s="104">
        <v>0</v>
      </c>
      <c r="G137" s="260">
        <f t="shared" si="33"/>
        <v>1440</v>
      </c>
      <c r="H137" s="255">
        <v>3200</v>
      </c>
      <c r="I137" s="101">
        <v>0.19</v>
      </c>
      <c r="J137" s="58">
        <f t="shared" si="34"/>
        <v>3200</v>
      </c>
      <c r="K137" s="63">
        <f t="shared" si="11"/>
        <v>4608000</v>
      </c>
      <c r="L137" s="313">
        <v>4200102</v>
      </c>
      <c r="M137" s="5"/>
    </row>
    <row r="138" spans="2:13" x14ac:dyDescent="0.2">
      <c r="B138" s="318" t="s">
        <v>1005</v>
      </c>
      <c r="C138" s="102" t="s">
        <v>1144</v>
      </c>
      <c r="D138" s="302">
        <v>120</v>
      </c>
      <c r="E138" s="260">
        <f>SUM(D138*12)</f>
        <v>1440</v>
      </c>
      <c r="F138" s="104">
        <v>0</v>
      </c>
      <c r="G138" s="260">
        <f t="shared" si="33"/>
        <v>1440</v>
      </c>
      <c r="H138" s="255">
        <v>3200</v>
      </c>
      <c r="I138" s="101">
        <v>0.19</v>
      </c>
      <c r="J138" s="58">
        <f t="shared" si="34"/>
        <v>3200</v>
      </c>
      <c r="K138" s="63">
        <f t="shared" si="11"/>
        <v>4608000</v>
      </c>
      <c r="L138" s="313">
        <v>4200102</v>
      </c>
      <c r="M138" s="5"/>
    </row>
    <row r="139" spans="2:13" x14ac:dyDescent="0.2">
      <c r="B139" s="318" t="s">
        <v>1006</v>
      </c>
      <c r="C139" s="102" t="s">
        <v>1144</v>
      </c>
      <c r="D139" s="302">
        <v>40</v>
      </c>
      <c r="E139" s="260">
        <f>SUM(D139*12)</f>
        <v>480</v>
      </c>
      <c r="F139" s="104">
        <v>0</v>
      </c>
      <c r="G139" s="260">
        <f t="shared" si="33"/>
        <v>480</v>
      </c>
      <c r="H139" s="255">
        <v>3200</v>
      </c>
      <c r="I139" s="101">
        <v>0.19</v>
      </c>
      <c r="J139" s="58">
        <f t="shared" si="34"/>
        <v>3200</v>
      </c>
      <c r="K139" s="63">
        <f t="shared" si="11"/>
        <v>1536000</v>
      </c>
      <c r="L139" s="313">
        <v>4200102</v>
      </c>
      <c r="M139" s="5"/>
    </row>
    <row r="140" spans="2:13" x14ac:dyDescent="0.2">
      <c r="B140" s="318" t="s">
        <v>1007</v>
      </c>
      <c r="C140" s="102" t="s">
        <v>1144</v>
      </c>
      <c r="D140" s="302">
        <v>40</v>
      </c>
      <c r="E140" s="260">
        <f t="shared" ref="E140:E142" si="35">SUM(D140*12)</f>
        <v>480</v>
      </c>
      <c r="F140" s="104">
        <v>0</v>
      </c>
      <c r="G140" s="260">
        <f t="shared" si="33"/>
        <v>480</v>
      </c>
      <c r="H140" s="255">
        <v>3200</v>
      </c>
      <c r="I140" s="101">
        <v>0.19</v>
      </c>
      <c r="J140" s="58">
        <f t="shared" si="34"/>
        <v>3200</v>
      </c>
      <c r="K140" s="63">
        <f t="shared" si="11"/>
        <v>1536000</v>
      </c>
      <c r="L140" s="313">
        <v>4200102</v>
      </c>
      <c r="M140" s="5"/>
    </row>
    <row r="141" spans="2:13" x14ac:dyDescent="0.2">
      <c r="B141" s="318" t="s">
        <v>1008</v>
      </c>
      <c r="C141" s="102" t="s">
        <v>1144</v>
      </c>
      <c r="D141" s="302">
        <v>30</v>
      </c>
      <c r="E141" s="260">
        <f t="shared" si="35"/>
        <v>360</v>
      </c>
      <c r="F141" s="104">
        <v>0</v>
      </c>
      <c r="G141" s="260">
        <f t="shared" si="33"/>
        <v>360</v>
      </c>
      <c r="H141" s="255">
        <v>1800</v>
      </c>
      <c r="I141" s="101">
        <v>0.19</v>
      </c>
      <c r="J141" s="58">
        <f t="shared" si="34"/>
        <v>1800</v>
      </c>
      <c r="K141" s="63">
        <f t="shared" si="11"/>
        <v>648000</v>
      </c>
      <c r="L141" s="313">
        <v>4200102</v>
      </c>
      <c r="M141" s="5"/>
    </row>
    <row r="142" spans="2:13" x14ac:dyDescent="0.2">
      <c r="B142" s="318" t="s">
        <v>1009</v>
      </c>
      <c r="C142" s="102" t="s">
        <v>1144</v>
      </c>
      <c r="D142" s="302">
        <v>2</v>
      </c>
      <c r="E142" s="260">
        <f t="shared" si="35"/>
        <v>24</v>
      </c>
      <c r="F142" s="104">
        <v>0</v>
      </c>
      <c r="G142" s="260">
        <f t="shared" si="33"/>
        <v>24</v>
      </c>
      <c r="H142" s="255">
        <v>68000</v>
      </c>
      <c r="I142" s="101">
        <v>0.19</v>
      </c>
      <c r="J142" s="58">
        <f t="shared" si="34"/>
        <v>68000</v>
      </c>
      <c r="K142" s="63">
        <f t="shared" si="11"/>
        <v>1632000</v>
      </c>
      <c r="L142" s="313">
        <v>4200102</v>
      </c>
      <c r="M142" s="5"/>
    </row>
    <row r="143" spans="2:13" x14ac:dyDescent="0.2">
      <c r="B143" s="318" t="s">
        <v>1010</v>
      </c>
      <c r="C143" s="102" t="s">
        <v>1144</v>
      </c>
      <c r="D143" s="302">
        <v>2</v>
      </c>
      <c r="E143" s="260">
        <f>SUM(D143*12)</f>
        <v>24</v>
      </c>
      <c r="F143" s="104">
        <v>0</v>
      </c>
      <c r="G143" s="260">
        <f t="shared" si="33"/>
        <v>24</v>
      </c>
      <c r="H143" s="255">
        <v>62300</v>
      </c>
      <c r="I143" s="101">
        <v>0.19</v>
      </c>
      <c r="J143" s="58">
        <f t="shared" si="34"/>
        <v>62300</v>
      </c>
      <c r="K143" s="63">
        <f t="shared" si="11"/>
        <v>1495200</v>
      </c>
      <c r="L143" s="313">
        <v>4200102</v>
      </c>
      <c r="M143" s="5"/>
    </row>
    <row r="144" spans="2:13" x14ac:dyDescent="0.2">
      <c r="B144" s="318" t="s">
        <v>1011</v>
      </c>
      <c r="C144" s="102" t="s">
        <v>1144</v>
      </c>
      <c r="D144" s="302">
        <v>15</v>
      </c>
      <c r="E144" s="260">
        <f>SUM(D144*12)</f>
        <v>180</v>
      </c>
      <c r="F144" s="104">
        <v>0</v>
      </c>
      <c r="G144" s="260">
        <f t="shared" si="33"/>
        <v>180</v>
      </c>
      <c r="H144" s="255">
        <v>6800</v>
      </c>
      <c r="I144" s="101">
        <v>0.19</v>
      </c>
      <c r="J144" s="58">
        <f t="shared" si="34"/>
        <v>6800</v>
      </c>
      <c r="K144" s="63">
        <f t="shared" si="11"/>
        <v>1224000</v>
      </c>
      <c r="L144" s="313">
        <v>4200102</v>
      </c>
      <c r="M144" s="5"/>
    </row>
    <row r="145" spans="2:13" x14ac:dyDescent="0.2">
      <c r="B145" s="318" t="s">
        <v>1012</v>
      </c>
      <c r="C145" s="102" t="s">
        <v>1144</v>
      </c>
      <c r="D145" s="302">
        <v>40</v>
      </c>
      <c r="E145" s="260">
        <f>SUM(D145*12)</f>
        <v>480</v>
      </c>
      <c r="F145" s="104">
        <v>0</v>
      </c>
      <c r="G145" s="260">
        <f t="shared" si="33"/>
        <v>480</v>
      </c>
      <c r="H145" s="255">
        <v>3200</v>
      </c>
      <c r="I145" s="101">
        <v>0.19</v>
      </c>
      <c r="J145" s="58">
        <f t="shared" si="34"/>
        <v>3200</v>
      </c>
      <c r="K145" s="63">
        <f t="shared" si="11"/>
        <v>1536000</v>
      </c>
      <c r="L145" s="313">
        <v>4200102</v>
      </c>
      <c r="M145" s="5"/>
    </row>
    <row r="146" spans="2:13" x14ac:dyDescent="0.2">
      <c r="B146" s="318" t="s">
        <v>1013</v>
      </c>
      <c r="C146" s="102" t="s">
        <v>1144</v>
      </c>
      <c r="D146" s="302">
        <v>1</v>
      </c>
      <c r="E146" s="260">
        <f t="shared" ref="E146:E152" si="36">SUM(D146*12)</f>
        <v>12</v>
      </c>
      <c r="F146" s="104">
        <v>0</v>
      </c>
      <c r="G146" s="260">
        <f t="shared" si="33"/>
        <v>12</v>
      </c>
      <c r="H146" s="255">
        <v>362000</v>
      </c>
      <c r="I146" s="101">
        <v>0.19</v>
      </c>
      <c r="J146" s="58">
        <f t="shared" ref="J146:J154" si="37">H146</f>
        <v>362000</v>
      </c>
      <c r="K146" s="63">
        <f t="shared" si="11"/>
        <v>4344000</v>
      </c>
      <c r="L146" s="313">
        <v>4200104</v>
      </c>
      <c r="M146" s="5"/>
    </row>
    <row r="147" spans="2:13" x14ac:dyDescent="0.2">
      <c r="B147" s="318" t="s">
        <v>1236</v>
      </c>
      <c r="C147" s="102" t="s">
        <v>1144</v>
      </c>
      <c r="D147" s="302">
        <v>2</v>
      </c>
      <c r="E147" s="260">
        <f t="shared" si="36"/>
        <v>24</v>
      </c>
      <c r="F147" s="104">
        <v>0</v>
      </c>
      <c r="G147" s="260">
        <f t="shared" si="33"/>
        <v>24</v>
      </c>
      <c r="H147" s="255">
        <v>63000</v>
      </c>
      <c r="I147" s="101">
        <v>0.19</v>
      </c>
      <c r="J147" s="58">
        <f t="shared" si="37"/>
        <v>63000</v>
      </c>
      <c r="K147" s="63">
        <f t="shared" si="11"/>
        <v>1512000</v>
      </c>
      <c r="L147" s="313">
        <v>4200104</v>
      </c>
      <c r="M147" s="5"/>
    </row>
    <row r="148" spans="2:13" x14ac:dyDescent="0.2">
      <c r="B148" s="318" t="s">
        <v>1015</v>
      </c>
      <c r="C148" s="102" t="s">
        <v>1144</v>
      </c>
      <c r="D148" s="302">
        <v>3</v>
      </c>
      <c r="E148" s="260">
        <f t="shared" si="36"/>
        <v>36</v>
      </c>
      <c r="F148" s="104">
        <v>0</v>
      </c>
      <c r="G148" s="260">
        <f t="shared" si="33"/>
        <v>36</v>
      </c>
      <c r="H148" s="255">
        <v>8000</v>
      </c>
      <c r="I148" s="101">
        <v>0.19</v>
      </c>
      <c r="J148" s="58">
        <f t="shared" si="37"/>
        <v>8000</v>
      </c>
      <c r="K148" s="63">
        <f t="shared" si="11"/>
        <v>288000</v>
      </c>
      <c r="L148" s="313">
        <v>4200104</v>
      </c>
      <c r="M148" s="5"/>
    </row>
    <row r="149" spans="2:13" x14ac:dyDescent="0.2">
      <c r="B149" s="318" t="s">
        <v>1016</v>
      </c>
      <c r="C149" s="102" t="s">
        <v>1144</v>
      </c>
      <c r="D149" s="302">
        <v>3</v>
      </c>
      <c r="E149" s="260">
        <f t="shared" si="36"/>
        <v>36</v>
      </c>
      <c r="F149" s="104">
        <v>0</v>
      </c>
      <c r="G149" s="260">
        <f t="shared" si="33"/>
        <v>36</v>
      </c>
      <c r="H149" s="255">
        <v>9500</v>
      </c>
      <c r="I149" s="101">
        <v>0.19</v>
      </c>
      <c r="J149" s="58">
        <f t="shared" si="37"/>
        <v>9500</v>
      </c>
      <c r="K149" s="63">
        <f t="shared" si="11"/>
        <v>342000</v>
      </c>
      <c r="L149" s="313">
        <v>4200104</v>
      </c>
      <c r="M149" s="5"/>
    </row>
    <row r="150" spans="2:13" x14ac:dyDescent="0.2">
      <c r="B150" s="318" t="s">
        <v>1017</v>
      </c>
      <c r="C150" s="102" t="s">
        <v>1144</v>
      </c>
      <c r="D150" s="302">
        <v>3</v>
      </c>
      <c r="E150" s="260">
        <f t="shared" si="36"/>
        <v>36</v>
      </c>
      <c r="F150" s="104">
        <v>0</v>
      </c>
      <c r="G150" s="260">
        <f t="shared" si="33"/>
        <v>36</v>
      </c>
      <c r="H150" s="255">
        <v>6000</v>
      </c>
      <c r="I150" s="101">
        <v>0.19</v>
      </c>
      <c r="J150" s="58">
        <f t="shared" si="37"/>
        <v>6000</v>
      </c>
      <c r="K150" s="63">
        <f t="shared" si="11"/>
        <v>216000</v>
      </c>
      <c r="L150" s="313">
        <v>4200104</v>
      </c>
      <c r="M150" s="5"/>
    </row>
    <row r="151" spans="2:13" x14ac:dyDescent="0.2">
      <c r="B151" s="318" t="s">
        <v>1014</v>
      </c>
      <c r="C151" s="102" t="s">
        <v>1144</v>
      </c>
      <c r="D151" s="302">
        <v>2</v>
      </c>
      <c r="E151" s="260">
        <f t="shared" si="36"/>
        <v>24</v>
      </c>
      <c r="F151" s="104"/>
      <c r="G151" s="260">
        <f t="shared" si="33"/>
        <v>24</v>
      </c>
      <c r="H151" s="255">
        <v>198000</v>
      </c>
      <c r="I151" s="101">
        <v>0.19</v>
      </c>
      <c r="J151" s="58">
        <f t="shared" si="37"/>
        <v>198000</v>
      </c>
      <c r="K151" s="63">
        <f t="shared" si="11"/>
        <v>4752000</v>
      </c>
      <c r="L151" s="313">
        <v>2400104</v>
      </c>
      <c r="M151" s="5"/>
    </row>
    <row r="152" spans="2:13" x14ac:dyDescent="0.2">
      <c r="B152" s="318" t="s">
        <v>1018</v>
      </c>
      <c r="C152" s="102" t="s">
        <v>1144</v>
      </c>
      <c r="D152" s="302">
        <v>2</v>
      </c>
      <c r="E152" s="260">
        <f t="shared" si="36"/>
        <v>24</v>
      </c>
      <c r="F152" s="104">
        <v>0</v>
      </c>
      <c r="G152" s="260">
        <f t="shared" si="33"/>
        <v>24</v>
      </c>
      <c r="H152" s="255">
        <v>69000</v>
      </c>
      <c r="I152" s="101">
        <v>0.19</v>
      </c>
      <c r="J152" s="58">
        <f t="shared" si="37"/>
        <v>69000</v>
      </c>
      <c r="K152" s="63">
        <f t="shared" si="11"/>
        <v>1656000</v>
      </c>
      <c r="L152" s="313">
        <v>4200104</v>
      </c>
      <c r="M152" s="5"/>
    </row>
    <row r="153" spans="2:13" x14ac:dyDescent="0.2">
      <c r="B153" s="318" t="s">
        <v>1019</v>
      </c>
      <c r="C153" s="102" t="s">
        <v>1144</v>
      </c>
      <c r="D153" s="302">
        <v>50</v>
      </c>
      <c r="E153" s="260">
        <f>SUM(D153*12)</f>
        <v>600</v>
      </c>
      <c r="F153" s="104">
        <v>0</v>
      </c>
      <c r="G153" s="260">
        <f t="shared" si="33"/>
        <v>600</v>
      </c>
      <c r="H153" s="255">
        <v>450</v>
      </c>
      <c r="I153" s="101">
        <v>0.19</v>
      </c>
      <c r="J153" s="58">
        <f t="shared" si="37"/>
        <v>450</v>
      </c>
      <c r="K153" s="63">
        <f t="shared" si="11"/>
        <v>270000</v>
      </c>
      <c r="L153" s="313">
        <v>4200104</v>
      </c>
      <c r="M153" s="5"/>
    </row>
    <row r="154" spans="2:13" x14ac:dyDescent="0.2">
      <c r="B154" s="318" t="s">
        <v>1238</v>
      </c>
      <c r="C154" s="102" t="s">
        <v>1144</v>
      </c>
      <c r="D154" s="302">
        <v>1</v>
      </c>
      <c r="E154" s="260">
        <f t="shared" ref="E154:E155" si="38">SUM(D154*12)</f>
        <v>12</v>
      </c>
      <c r="F154" s="104">
        <v>0</v>
      </c>
      <c r="G154" s="260">
        <f t="shared" si="33"/>
        <v>12</v>
      </c>
      <c r="H154" s="255">
        <v>44000</v>
      </c>
      <c r="I154" s="101">
        <v>0.19</v>
      </c>
      <c r="J154" s="58">
        <f t="shared" si="37"/>
        <v>44000</v>
      </c>
      <c r="K154" s="63">
        <f t="shared" si="11"/>
        <v>528000</v>
      </c>
      <c r="L154" s="313">
        <v>4200104</v>
      </c>
      <c r="M154" s="5"/>
    </row>
    <row r="155" spans="2:13" x14ac:dyDescent="0.2">
      <c r="B155" s="318" t="s">
        <v>1020</v>
      </c>
      <c r="C155" s="102" t="s">
        <v>1144</v>
      </c>
      <c r="D155" s="302">
        <v>100</v>
      </c>
      <c r="E155" s="260">
        <f t="shared" si="38"/>
        <v>1200</v>
      </c>
      <c r="F155" s="104">
        <v>0</v>
      </c>
      <c r="G155" s="260">
        <f t="shared" si="33"/>
        <v>1200</v>
      </c>
      <c r="H155" s="255">
        <v>560</v>
      </c>
      <c r="I155" s="101">
        <v>0.19</v>
      </c>
      <c r="J155" s="58">
        <f t="shared" ref="J155:J168" si="39">H155</f>
        <v>560</v>
      </c>
      <c r="K155" s="63">
        <f t="shared" ref="K155:K204" si="40">+J155*G155</f>
        <v>672000</v>
      </c>
      <c r="L155" s="313">
        <v>4200104</v>
      </c>
      <c r="M155" s="5"/>
    </row>
    <row r="156" spans="2:13" x14ac:dyDescent="0.2">
      <c r="B156" s="318" t="s">
        <v>1021</v>
      </c>
      <c r="C156" s="102" t="s">
        <v>1144</v>
      </c>
      <c r="D156" s="302">
        <v>2</v>
      </c>
      <c r="E156" s="260">
        <f>SUM(D156*12)</f>
        <v>24</v>
      </c>
      <c r="F156" s="104">
        <v>0</v>
      </c>
      <c r="G156" s="260">
        <f t="shared" si="33"/>
        <v>24</v>
      </c>
      <c r="H156" s="255">
        <v>160000</v>
      </c>
      <c r="I156" s="101">
        <v>0.19</v>
      </c>
      <c r="J156" s="58">
        <f t="shared" si="39"/>
        <v>160000</v>
      </c>
      <c r="K156" s="63">
        <f t="shared" si="40"/>
        <v>3840000</v>
      </c>
      <c r="L156" s="313">
        <v>4200104</v>
      </c>
      <c r="M156" s="5"/>
    </row>
    <row r="157" spans="2:13" x14ac:dyDescent="0.2">
      <c r="B157" s="318" t="s">
        <v>1237</v>
      </c>
      <c r="C157" s="102" t="s">
        <v>1144</v>
      </c>
      <c r="D157" s="302">
        <v>5</v>
      </c>
      <c r="E157" s="260">
        <f>SUM(D157*12)</f>
        <v>60</v>
      </c>
      <c r="F157" s="104">
        <v>0</v>
      </c>
      <c r="G157" s="260">
        <f t="shared" si="33"/>
        <v>60</v>
      </c>
      <c r="H157" s="255">
        <v>4800</v>
      </c>
      <c r="I157" s="101">
        <v>0.19</v>
      </c>
      <c r="J157" s="58">
        <f t="shared" si="39"/>
        <v>4800</v>
      </c>
      <c r="K157" s="63">
        <f t="shared" si="40"/>
        <v>288000</v>
      </c>
      <c r="L157" s="313">
        <v>4200104</v>
      </c>
      <c r="M157" s="5"/>
    </row>
    <row r="158" spans="2:13" x14ac:dyDescent="0.2">
      <c r="B158" s="318" t="s">
        <v>389</v>
      </c>
      <c r="C158" s="102" t="s">
        <v>1140</v>
      </c>
      <c r="D158" s="302">
        <v>1</v>
      </c>
      <c r="E158" s="260">
        <f t="shared" ref="E158:E163" si="41">SUM(D158*12)</f>
        <v>12</v>
      </c>
      <c r="F158" s="104">
        <v>0</v>
      </c>
      <c r="G158" s="260">
        <f t="shared" si="33"/>
        <v>12</v>
      </c>
      <c r="H158" s="255">
        <v>8800</v>
      </c>
      <c r="I158" s="101">
        <v>0.19</v>
      </c>
      <c r="J158" s="58">
        <f t="shared" si="39"/>
        <v>8800</v>
      </c>
      <c r="K158" s="63">
        <f t="shared" si="40"/>
        <v>105600</v>
      </c>
      <c r="L158" s="313">
        <v>4200104</v>
      </c>
      <c r="M158" s="5"/>
    </row>
    <row r="159" spans="2:13" x14ac:dyDescent="0.2">
      <c r="B159" s="318" t="s">
        <v>1022</v>
      </c>
      <c r="C159" s="102" t="s">
        <v>1144</v>
      </c>
      <c r="D159" s="302">
        <v>1</v>
      </c>
      <c r="E159" s="260">
        <f t="shared" si="41"/>
        <v>12</v>
      </c>
      <c r="F159" s="104">
        <v>0</v>
      </c>
      <c r="G159" s="260">
        <f t="shared" si="33"/>
        <v>12</v>
      </c>
      <c r="H159" s="255">
        <v>11000</v>
      </c>
      <c r="I159" s="101">
        <v>0.19</v>
      </c>
      <c r="J159" s="58">
        <f t="shared" si="39"/>
        <v>11000</v>
      </c>
      <c r="K159" s="63">
        <f t="shared" si="40"/>
        <v>132000</v>
      </c>
      <c r="L159" s="313">
        <v>4200104</v>
      </c>
      <c r="M159" s="5"/>
    </row>
    <row r="160" spans="2:13" x14ac:dyDescent="0.2">
      <c r="B160" s="318" t="s">
        <v>1023</v>
      </c>
      <c r="C160" s="102" t="s">
        <v>1144</v>
      </c>
      <c r="D160" s="302">
        <v>1</v>
      </c>
      <c r="E160" s="260">
        <f t="shared" si="41"/>
        <v>12</v>
      </c>
      <c r="F160" s="104">
        <v>0</v>
      </c>
      <c r="G160" s="260">
        <f t="shared" si="33"/>
        <v>12</v>
      </c>
      <c r="H160" s="255">
        <v>86000</v>
      </c>
      <c r="I160" s="101">
        <v>0.19</v>
      </c>
      <c r="J160" s="58">
        <f t="shared" si="39"/>
        <v>86000</v>
      </c>
      <c r="K160" s="63">
        <f t="shared" si="40"/>
        <v>1032000</v>
      </c>
      <c r="L160" s="313">
        <v>4200104</v>
      </c>
      <c r="M160" s="5"/>
    </row>
    <row r="161" spans="2:13" x14ac:dyDescent="0.2">
      <c r="B161" s="318" t="s">
        <v>1024</v>
      </c>
      <c r="C161" s="315" t="s">
        <v>1136</v>
      </c>
      <c r="D161" s="302">
        <v>2</v>
      </c>
      <c r="E161" s="260">
        <f t="shared" si="41"/>
        <v>24</v>
      </c>
      <c r="F161" s="104">
        <v>0</v>
      </c>
      <c r="G161" s="260">
        <f t="shared" si="33"/>
        <v>24</v>
      </c>
      <c r="H161" s="255">
        <v>45000</v>
      </c>
      <c r="I161" s="101">
        <v>0.19</v>
      </c>
      <c r="J161" s="58">
        <f t="shared" si="39"/>
        <v>45000</v>
      </c>
      <c r="K161" s="63">
        <f t="shared" si="40"/>
        <v>1080000</v>
      </c>
      <c r="L161" s="313">
        <v>4200104</v>
      </c>
      <c r="M161" s="5"/>
    </row>
    <row r="162" spans="2:13" x14ac:dyDescent="0.2">
      <c r="B162" s="318" t="s">
        <v>1025</v>
      </c>
      <c r="C162" s="315" t="s">
        <v>1227</v>
      </c>
      <c r="D162" s="302">
        <v>1</v>
      </c>
      <c r="E162" s="260">
        <f t="shared" si="41"/>
        <v>12</v>
      </c>
      <c r="F162" s="104">
        <v>0</v>
      </c>
      <c r="G162" s="260">
        <f t="shared" si="33"/>
        <v>12</v>
      </c>
      <c r="H162" s="255">
        <v>16000</v>
      </c>
      <c r="I162" s="101">
        <v>0.19</v>
      </c>
      <c r="J162" s="58">
        <f t="shared" si="39"/>
        <v>16000</v>
      </c>
      <c r="K162" s="63">
        <f t="shared" si="40"/>
        <v>192000</v>
      </c>
      <c r="L162" s="313">
        <v>4200104</v>
      </c>
      <c r="M162" s="5"/>
    </row>
    <row r="163" spans="2:13" x14ac:dyDescent="0.2">
      <c r="B163" s="318" t="s">
        <v>1026</v>
      </c>
      <c r="C163" s="315" t="s">
        <v>1227</v>
      </c>
      <c r="D163" s="302">
        <v>1</v>
      </c>
      <c r="E163" s="260">
        <f t="shared" si="41"/>
        <v>12</v>
      </c>
      <c r="F163" s="104">
        <v>0</v>
      </c>
      <c r="G163" s="260">
        <f t="shared" si="33"/>
        <v>12</v>
      </c>
      <c r="H163" s="255">
        <v>14000</v>
      </c>
      <c r="I163" s="101">
        <v>0.19</v>
      </c>
      <c r="J163" s="58">
        <f t="shared" si="39"/>
        <v>14000</v>
      </c>
      <c r="K163" s="63">
        <f t="shared" si="40"/>
        <v>168000</v>
      </c>
      <c r="L163" s="313">
        <v>4200104</v>
      </c>
      <c r="M163" s="5"/>
    </row>
    <row r="164" spans="2:13" x14ac:dyDescent="0.2">
      <c r="B164" s="318" t="s">
        <v>1018</v>
      </c>
      <c r="C164" s="315" t="s">
        <v>1136</v>
      </c>
      <c r="D164" s="302">
        <v>1</v>
      </c>
      <c r="E164" s="260">
        <f>SUM(D164*12)</f>
        <v>12</v>
      </c>
      <c r="F164" s="104">
        <v>0</v>
      </c>
      <c r="G164" s="260">
        <f t="shared" si="33"/>
        <v>12</v>
      </c>
      <c r="H164" s="255">
        <v>69000</v>
      </c>
      <c r="I164" s="101">
        <v>0.19</v>
      </c>
      <c r="J164" s="58">
        <f t="shared" si="39"/>
        <v>69000</v>
      </c>
      <c r="K164" s="63">
        <f t="shared" si="40"/>
        <v>828000</v>
      </c>
      <c r="L164" s="313">
        <v>4200104</v>
      </c>
      <c r="M164" s="5"/>
    </row>
    <row r="165" spans="2:13" x14ac:dyDescent="0.2">
      <c r="B165" s="318" t="s">
        <v>1252</v>
      </c>
      <c r="C165" s="315" t="s">
        <v>1136</v>
      </c>
      <c r="D165" s="302">
        <v>2</v>
      </c>
      <c r="E165" s="260">
        <f>SUM(D165*12)</f>
        <v>24</v>
      </c>
      <c r="F165" s="104">
        <v>0</v>
      </c>
      <c r="G165" s="260">
        <f t="shared" si="33"/>
        <v>24</v>
      </c>
      <c r="H165" s="255">
        <v>54288</v>
      </c>
      <c r="I165" s="101">
        <v>0.19</v>
      </c>
      <c r="J165" s="58">
        <f t="shared" si="39"/>
        <v>54288</v>
      </c>
      <c r="K165" s="63">
        <f t="shared" si="40"/>
        <v>1302912</v>
      </c>
      <c r="L165" s="313">
        <v>4200104</v>
      </c>
      <c r="M165" s="5"/>
    </row>
    <row r="166" spans="2:13" x14ac:dyDescent="0.2">
      <c r="B166" s="318" t="s">
        <v>1027</v>
      </c>
      <c r="C166" s="315" t="s">
        <v>1144</v>
      </c>
      <c r="D166" s="302">
        <v>1</v>
      </c>
      <c r="E166" s="260">
        <f>SUM(D166*12)</f>
        <v>12</v>
      </c>
      <c r="F166" s="104">
        <v>0</v>
      </c>
      <c r="G166" s="260">
        <f t="shared" si="33"/>
        <v>12</v>
      </c>
      <c r="H166" s="255">
        <v>8000</v>
      </c>
      <c r="I166" s="101">
        <v>0.19</v>
      </c>
      <c r="J166" s="58">
        <f t="shared" si="39"/>
        <v>8000</v>
      </c>
      <c r="K166" s="63">
        <f t="shared" si="40"/>
        <v>96000</v>
      </c>
      <c r="L166" s="313">
        <v>4200104</v>
      </c>
      <c r="M166" s="5"/>
    </row>
    <row r="167" spans="2:13" x14ac:dyDescent="0.2">
      <c r="B167" s="318" t="s">
        <v>1239</v>
      </c>
      <c r="C167" s="315" t="s">
        <v>1144</v>
      </c>
      <c r="D167" s="302">
        <v>1</v>
      </c>
      <c r="E167" s="260">
        <f t="shared" ref="E167:E170" si="42">SUM(D167*12)</f>
        <v>12</v>
      </c>
      <c r="F167" s="104">
        <v>0</v>
      </c>
      <c r="G167" s="260">
        <f t="shared" si="33"/>
        <v>12</v>
      </c>
      <c r="H167" s="255">
        <v>40000</v>
      </c>
      <c r="I167" s="101">
        <v>0.19</v>
      </c>
      <c r="J167" s="58">
        <f t="shared" si="39"/>
        <v>40000</v>
      </c>
      <c r="K167" s="63">
        <f t="shared" si="40"/>
        <v>480000</v>
      </c>
      <c r="L167" s="313">
        <v>4200104</v>
      </c>
      <c r="M167" s="5"/>
    </row>
    <row r="168" spans="2:13" x14ac:dyDescent="0.2">
      <c r="B168" s="318" t="s">
        <v>1240</v>
      </c>
      <c r="C168" s="315" t="s">
        <v>1136</v>
      </c>
      <c r="D168" s="302">
        <v>4</v>
      </c>
      <c r="E168" s="260">
        <f t="shared" si="42"/>
        <v>48</v>
      </c>
      <c r="F168" s="104">
        <v>0</v>
      </c>
      <c r="G168" s="260">
        <f t="shared" si="33"/>
        <v>48</v>
      </c>
      <c r="H168" s="255">
        <v>9000</v>
      </c>
      <c r="I168" s="101">
        <v>0.19</v>
      </c>
      <c r="J168" s="58">
        <f t="shared" si="39"/>
        <v>9000</v>
      </c>
      <c r="K168" s="63">
        <f t="shared" si="40"/>
        <v>432000</v>
      </c>
      <c r="L168" s="313">
        <v>4200104</v>
      </c>
      <c r="M168" s="5"/>
    </row>
    <row r="169" spans="2:13" x14ac:dyDescent="0.2">
      <c r="B169" s="318" t="s">
        <v>1228</v>
      </c>
      <c r="C169" s="315" t="s">
        <v>388</v>
      </c>
      <c r="D169" s="302">
        <v>1</v>
      </c>
      <c r="E169" s="260">
        <f t="shared" si="42"/>
        <v>12</v>
      </c>
      <c r="F169" s="104">
        <v>0</v>
      </c>
      <c r="G169" s="260">
        <f t="shared" si="33"/>
        <v>12</v>
      </c>
      <c r="H169" s="255">
        <v>88000</v>
      </c>
      <c r="I169" s="101">
        <v>0.19</v>
      </c>
      <c r="J169" s="58">
        <f t="shared" ref="J169:J212" si="43">H169</f>
        <v>88000</v>
      </c>
      <c r="K169" s="63">
        <f t="shared" si="40"/>
        <v>1056000</v>
      </c>
      <c r="L169" s="313">
        <v>4200104</v>
      </c>
      <c r="M169" s="5"/>
    </row>
    <row r="170" spans="2:13" x14ac:dyDescent="0.2">
      <c r="B170" s="318" t="s">
        <v>1241</v>
      </c>
      <c r="C170" s="315" t="s">
        <v>1136</v>
      </c>
      <c r="D170" s="302">
        <v>1</v>
      </c>
      <c r="E170" s="260">
        <f t="shared" si="42"/>
        <v>12</v>
      </c>
      <c r="F170" s="104">
        <v>0</v>
      </c>
      <c r="G170" s="260">
        <f t="shared" si="33"/>
        <v>12</v>
      </c>
      <c r="H170" s="255">
        <v>60000</v>
      </c>
      <c r="I170" s="101">
        <v>0.19</v>
      </c>
      <c r="J170" s="58">
        <f t="shared" si="43"/>
        <v>60000</v>
      </c>
      <c r="K170" s="63">
        <f t="shared" si="40"/>
        <v>720000</v>
      </c>
      <c r="L170" s="313">
        <v>4200104</v>
      </c>
      <c r="M170" s="5"/>
    </row>
    <row r="171" spans="2:13" x14ac:dyDescent="0.2">
      <c r="B171" s="318" t="s">
        <v>1028</v>
      </c>
      <c r="C171" s="315" t="s">
        <v>1136</v>
      </c>
      <c r="D171" s="302">
        <v>1</v>
      </c>
      <c r="E171" s="260">
        <f>SUM(D171*12)</f>
        <v>12</v>
      </c>
      <c r="F171" s="104">
        <v>0</v>
      </c>
      <c r="G171" s="260">
        <f t="shared" si="33"/>
        <v>12</v>
      </c>
      <c r="H171" s="255">
        <v>35000</v>
      </c>
      <c r="I171" s="101">
        <v>0.19</v>
      </c>
      <c r="J171" s="58">
        <f t="shared" si="43"/>
        <v>35000</v>
      </c>
      <c r="K171" s="63">
        <f t="shared" si="40"/>
        <v>420000</v>
      </c>
      <c r="L171" s="313">
        <v>4200104</v>
      </c>
      <c r="M171" s="5"/>
    </row>
    <row r="172" spans="2:13" x14ac:dyDescent="0.2">
      <c r="B172" s="318" t="s">
        <v>1029</v>
      </c>
      <c r="C172" s="315" t="s">
        <v>1144</v>
      </c>
      <c r="D172" s="302">
        <v>1</v>
      </c>
      <c r="E172" s="260">
        <f>SUM(D172*12)</f>
        <v>12</v>
      </c>
      <c r="F172" s="104">
        <v>0</v>
      </c>
      <c r="G172" s="260">
        <f t="shared" si="33"/>
        <v>12</v>
      </c>
      <c r="H172" s="255">
        <v>100000</v>
      </c>
      <c r="I172" s="101">
        <v>0.19</v>
      </c>
      <c r="J172" s="58">
        <f t="shared" si="43"/>
        <v>100000</v>
      </c>
      <c r="K172" s="63">
        <f t="shared" si="40"/>
        <v>1200000</v>
      </c>
      <c r="L172" s="313">
        <v>4200104</v>
      </c>
      <c r="M172" s="5"/>
    </row>
    <row r="173" spans="2:13" x14ac:dyDescent="0.2">
      <c r="B173" s="318" t="s">
        <v>1249</v>
      </c>
      <c r="C173" s="315" t="s">
        <v>1136</v>
      </c>
      <c r="D173" s="302">
        <v>3</v>
      </c>
      <c r="E173" s="260">
        <f>SUM(D173*12)</f>
        <v>36</v>
      </c>
      <c r="F173" s="104">
        <v>0</v>
      </c>
      <c r="G173" s="260">
        <f t="shared" si="33"/>
        <v>36</v>
      </c>
      <c r="H173" s="255">
        <v>9500</v>
      </c>
      <c r="I173" s="101">
        <v>0.19</v>
      </c>
      <c r="J173" s="58">
        <f t="shared" si="43"/>
        <v>9500</v>
      </c>
      <c r="K173" s="63">
        <f t="shared" si="40"/>
        <v>342000</v>
      </c>
      <c r="L173" s="313">
        <v>4200104</v>
      </c>
      <c r="M173" s="5"/>
    </row>
    <row r="174" spans="2:13" x14ac:dyDescent="0.2">
      <c r="B174" s="318" t="s">
        <v>1250</v>
      </c>
      <c r="C174" s="315" t="s">
        <v>1136</v>
      </c>
      <c r="D174" s="302">
        <v>2</v>
      </c>
      <c r="E174" s="260">
        <f t="shared" ref="E174:E175" si="44">SUM(D174*12)</f>
        <v>24</v>
      </c>
      <c r="F174" s="104">
        <v>0</v>
      </c>
      <c r="G174" s="260">
        <f t="shared" si="33"/>
        <v>24</v>
      </c>
      <c r="H174" s="255">
        <v>85000</v>
      </c>
      <c r="I174" s="101">
        <v>0.19</v>
      </c>
      <c r="J174" s="58">
        <f t="shared" si="43"/>
        <v>85000</v>
      </c>
      <c r="K174" s="63">
        <f t="shared" si="40"/>
        <v>2040000</v>
      </c>
      <c r="L174" s="313">
        <v>4200104</v>
      </c>
      <c r="M174" s="5"/>
    </row>
    <row r="175" spans="2:13" x14ac:dyDescent="0.2">
      <c r="B175" s="318" t="s">
        <v>1251</v>
      </c>
      <c r="C175" s="315" t="s">
        <v>1144</v>
      </c>
      <c r="D175" s="302">
        <v>0.5</v>
      </c>
      <c r="E175" s="260">
        <f t="shared" si="44"/>
        <v>6</v>
      </c>
      <c r="F175" s="104">
        <v>0</v>
      </c>
      <c r="G175" s="260">
        <f t="shared" si="33"/>
        <v>6</v>
      </c>
      <c r="H175" s="255">
        <v>200000</v>
      </c>
      <c r="I175" s="101">
        <v>0.19</v>
      </c>
      <c r="J175" s="58">
        <f t="shared" si="43"/>
        <v>200000</v>
      </c>
      <c r="K175" s="63">
        <f t="shared" si="40"/>
        <v>1200000</v>
      </c>
      <c r="L175" s="313">
        <v>4200104</v>
      </c>
      <c r="M175" s="5"/>
    </row>
    <row r="176" spans="2:13" x14ac:dyDescent="0.2">
      <c r="B176" s="318" t="s">
        <v>1253</v>
      </c>
      <c r="C176" s="102" t="s">
        <v>1144</v>
      </c>
      <c r="D176" s="301">
        <v>2</v>
      </c>
      <c r="E176" s="260">
        <f t="shared" ref="E176:E179" si="45">SUM(D176*12)</f>
        <v>24</v>
      </c>
      <c r="F176" s="61">
        <v>0</v>
      </c>
      <c r="G176" s="260">
        <f t="shared" si="33"/>
        <v>24</v>
      </c>
      <c r="H176" s="100">
        <v>20000</v>
      </c>
      <c r="I176" s="101">
        <v>0.19</v>
      </c>
      <c r="J176" s="58">
        <f t="shared" si="43"/>
        <v>20000</v>
      </c>
      <c r="K176" s="58">
        <f t="shared" si="40"/>
        <v>480000</v>
      </c>
      <c r="L176" s="313">
        <v>4200105</v>
      </c>
      <c r="M176" s="5"/>
    </row>
    <row r="177" spans="2:13" x14ac:dyDescent="0.2">
      <c r="B177" s="318" t="s">
        <v>1030</v>
      </c>
      <c r="C177" s="315" t="s">
        <v>1144</v>
      </c>
      <c r="D177" s="302">
        <v>2</v>
      </c>
      <c r="E177" s="260">
        <f t="shared" si="45"/>
        <v>24</v>
      </c>
      <c r="F177" s="104">
        <v>0</v>
      </c>
      <c r="G177" s="260">
        <f t="shared" si="33"/>
        <v>24</v>
      </c>
      <c r="H177" s="255">
        <v>23200</v>
      </c>
      <c r="I177" s="101">
        <v>0.19</v>
      </c>
      <c r="J177" s="58">
        <f t="shared" si="43"/>
        <v>23200</v>
      </c>
      <c r="K177" s="63">
        <f t="shared" si="40"/>
        <v>556800</v>
      </c>
      <c r="L177" s="313">
        <v>4200103</v>
      </c>
      <c r="M177" s="5"/>
    </row>
    <row r="178" spans="2:13" x14ac:dyDescent="0.2">
      <c r="B178" s="318" t="s">
        <v>1031</v>
      </c>
      <c r="C178" s="315" t="s">
        <v>1141</v>
      </c>
      <c r="D178" s="302">
        <v>2</v>
      </c>
      <c r="E178" s="260">
        <f t="shared" si="45"/>
        <v>24</v>
      </c>
      <c r="F178" s="104">
        <v>0</v>
      </c>
      <c r="G178" s="260">
        <f t="shared" si="33"/>
        <v>24</v>
      </c>
      <c r="H178" s="255">
        <v>23200</v>
      </c>
      <c r="I178" s="101">
        <v>0.19</v>
      </c>
      <c r="J178" s="58">
        <f t="shared" si="43"/>
        <v>23200</v>
      </c>
      <c r="K178" s="63">
        <f t="shared" si="40"/>
        <v>556800</v>
      </c>
      <c r="L178" s="313">
        <v>4200103</v>
      </c>
      <c r="M178" s="5"/>
    </row>
    <row r="179" spans="2:13" x14ac:dyDescent="0.2">
      <c r="B179" s="318" t="s">
        <v>1032</v>
      </c>
      <c r="C179" s="315" t="s">
        <v>1131</v>
      </c>
      <c r="D179" s="302">
        <v>1</v>
      </c>
      <c r="E179" s="260">
        <f t="shared" si="45"/>
        <v>12</v>
      </c>
      <c r="F179" s="104">
        <v>0</v>
      </c>
      <c r="G179" s="260">
        <f t="shared" si="33"/>
        <v>12</v>
      </c>
      <c r="H179" s="255">
        <v>14600</v>
      </c>
      <c r="I179" s="101">
        <v>0.19</v>
      </c>
      <c r="J179" s="58">
        <f t="shared" si="43"/>
        <v>14600</v>
      </c>
      <c r="K179" s="63">
        <f t="shared" si="40"/>
        <v>175200</v>
      </c>
      <c r="L179" s="313">
        <v>4200103</v>
      </c>
      <c r="M179" s="5"/>
    </row>
    <row r="180" spans="2:13" x14ac:dyDescent="0.2">
      <c r="B180" s="318" t="s">
        <v>1254</v>
      </c>
      <c r="C180" s="315" t="s">
        <v>1144</v>
      </c>
      <c r="D180" s="302">
        <v>8</v>
      </c>
      <c r="E180" s="260">
        <f>SUM(D180*12)</f>
        <v>96</v>
      </c>
      <c r="F180" s="104">
        <v>0</v>
      </c>
      <c r="G180" s="260">
        <f t="shared" si="33"/>
        <v>96</v>
      </c>
      <c r="H180" s="255">
        <v>3200</v>
      </c>
      <c r="I180" s="101">
        <v>0.19</v>
      </c>
      <c r="J180" s="58">
        <f t="shared" si="43"/>
        <v>3200</v>
      </c>
      <c r="K180" s="63">
        <f t="shared" si="40"/>
        <v>307200</v>
      </c>
      <c r="L180" s="313">
        <v>4200103</v>
      </c>
      <c r="M180" s="5"/>
    </row>
    <row r="181" spans="2:13" x14ac:dyDescent="0.2">
      <c r="B181" s="318" t="s">
        <v>1255</v>
      </c>
      <c r="C181" s="315" t="s">
        <v>1141</v>
      </c>
      <c r="D181" s="302">
        <v>1</v>
      </c>
      <c r="E181" s="260">
        <f>SUM(D181*12)</f>
        <v>12</v>
      </c>
      <c r="F181" s="104">
        <v>0</v>
      </c>
      <c r="G181" s="260">
        <f t="shared" si="33"/>
        <v>12</v>
      </c>
      <c r="H181" s="255">
        <v>71500</v>
      </c>
      <c r="I181" s="101">
        <v>0.19</v>
      </c>
      <c r="J181" s="58">
        <f t="shared" si="43"/>
        <v>71500</v>
      </c>
      <c r="K181" s="63">
        <f t="shared" si="40"/>
        <v>858000</v>
      </c>
      <c r="L181" s="313">
        <v>4200103</v>
      </c>
      <c r="M181" s="5"/>
    </row>
    <row r="182" spans="2:13" x14ac:dyDescent="0.2">
      <c r="B182" s="318" t="s">
        <v>1033</v>
      </c>
      <c r="C182" s="315" t="s">
        <v>1144</v>
      </c>
      <c r="D182" s="302">
        <v>10</v>
      </c>
      <c r="E182" s="260">
        <f t="shared" ref="E182:E232" si="46">SUM(D182*12)</f>
        <v>120</v>
      </c>
      <c r="F182" s="104">
        <v>0</v>
      </c>
      <c r="G182" s="260">
        <f t="shared" si="33"/>
        <v>120</v>
      </c>
      <c r="H182" s="255">
        <v>3200</v>
      </c>
      <c r="I182" s="101">
        <v>0.19</v>
      </c>
      <c r="J182" s="58">
        <f t="shared" si="43"/>
        <v>3200</v>
      </c>
      <c r="K182" s="63">
        <f t="shared" si="40"/>
        <v>384000</v>
      </c>
      <c r="L182" s="313">
        <v>4200103</v>
      </c>
      <c r="M182" s="5"/>
    </row>
    <row r="183" spans="2:13" x14ac:dyDescent="0.2">
      <c r="B183" s="318" t="s">
        <v>1256</v>
      </c>
      <c r="C183" s="315" t="s">
        <v>1136</v>
      </c>
      <c r="D183" s="302">
        <v>3</v>
      </c>
      <c r="E183" s="260">
        <f t="shared" si="46"/>
        <v>36</v>
      </c>
      <c r="F183" s="104">
        <v>0</v>
      </c>
      <c r="G183" s="260">
        <f t="shared" si="33"/>
        <v>36</v>
      </c>
      <c r="H183" s="255">
        <v>7866</v>
      </c>
      <c r="I183" s="101">
        <v>0.19</v>
      </c>
      <c r="J183" s="58">
        <f t="shared" si="43"/>
        <v>7866</v>
      </c>
      <c r="K183" s="63">
        <f t="shared" si="40"/>
        <v>283176</v>
      </c>
      <c r="L183" s="313">
        <v>4200103</v>
      </c>
      <c r="M183" s="5"/>
    </row>
    <row r="184" spans="2:13" x14ac:dyDescent="0.2">
      <c r="B184" s="318" t="s">
        <v>1257</v>
      </c>
      <c r="C184" s="315" t="s">
        <v>1140</v>
      </c>
      <c r="D184" s="302">
        <v>1</v>
      </c>
      <c r="E184" s="260">
        <f t="shared" si="46"/>
        <v>12</v>
      </c>
      <c r="F184" s="104">
        <v>0</v>
      </c>
      <c r="G184" s="260">
        <f t="shared" si="33"/>
        <v>12</v>
      </c>
      <c r="H184" s="255">
        <v>427000</v>
      </c>
      <c r="I184" s="101">
        <v>0.19</v>
      </c>
      <c r="J184" s="58">
        <f t="shared" si="43"/>
        <v>427000</v>
      </c>
      <c r="K184" s="63">
        <f t="shared" si="40"/>
        <v>5124000</v>
      </c>
      <c r="L184" s="313">
        <v>4200103</v>
      </c>
      <c r="M184" s="5"/>
    </row>
    <row r="185" spans="2:13" x14ac:dyDescent="0.2">
      <c r="B185" s="318" t="s">
        <v>1258</v>
      </c>
      <c r="C185" s="315" t="s">
        <v>1141</v>
      </c>
      <c r="D185" s="302">
        <v>4</v>
      </c>
      <c r="E185" s="260">
        <f t="shared" si="46"/>
        <v>48</v>
      </c>
      <c r="F185" s="104">
        <v>0</v>
      </c>
      <c r="G185" s="260">
        <f t="shared" si="33"/>
        <v>48</v>
      </c>
      <c r="H185" s="255">
        <v>15000</v>
      </c>
      <c r="I185" s="101">
        <v>0.19</v>
      </c>
      <c r="J185" s="58">
        <f t="shared" si="43"/>
        <v>15000</v>
      </c>
      <c r="K185" s="63">
        <f t="shared" si="40"/>
        <v>720000</v>
      </c>
      <c r="L185" s="313">
        <v>4200103</v>
      </c>
      <c r="M185" s="5"/>
    </row>
    <row r="186" spans="2:13" x14ac:dyDescent="0.2">
      <c r="B186" s="318" t="s">
        <v>1034</v>
      </c>
      <c r="C186" s="315" t="s">
        <v>1136</v>
      </c>
      <c r="D186" s="302">
        <v>4</v>
      </c>
      <c r="E186" s="260">
        <f t="shared" si="46"/>
        <v>48</v>
      </c>
      <c r="F186" s="104">
        <v>0</v>
      </c>
      <c r="G186" s="260">
        <f t="shared" si="33"/>
        <v>48</v>
      </c>
      <c r="H186" s="255">
        <v>6400</v>
      </c>
      <c r="I186" s="101">
        <v>0.19</v>
      </c>
      <c r="J186" s="58">
        <f t="shared" si="43"/>
        <v>6400</v>
      </c>
      <c r="K186" s="63">
        <f t="shared" si="40"/>
        <v>307200</v>
      </c>
      <c r="L186" s="313">
        <v>4200103</v>
      </c>
      <c r="M186" s="5"/>
    </row>
    <row r="187" spans="2:13" x14ac:dyDescent="0.2">
      <c r="B187" s="318" t="s">
        <v>1259</v>
      </c>
      <c r="C187" s="315" t="s">
        <v>1136</v>
      </c>
      <c r="D187" s="302">
        <v>2</v>
      </c>
      <c r="E187" s="260">
        <f t="shared" si="46"/>
        <v>24</v>
      </c>
      <c r="F187" s="104">
        <v>0</v>
      </c>
      <c r="G187" s="260">
        <f t="shared" si="33"/>
        <v>24</v>
      </c>
      <c r="H187" s="255">
        <v>33500</v>
      </c>
      <c r="I187" s="101">
        <v>0.19</v>
      </c>
      <c r="J187" s="58">
        <f t="shared" si="43"/>
        <v>33500</v>
      </c>
      <c r="K187" s="63">
        <f t="shared" si="40"/>
        <v>804000</v>
      </c>
      <c r="L187" s="313">
        <v>4200103</v>
      </c>
      <c r="M187" s="5"/>
    </row>
    <row r="188" spans="2:13" x14ac:dyDescent="0.2">
      <c r="B188" s="318" t="s">
        <v>1035</v>
      </c>
      <c r="C188" s="315" t="s">
        <v>1140</v>
      </c>
      <c r="D188" s="302">
        <v>3</v>
      </c>
      <c r="E188" s="260">
        <f t="shared" si="46"/>
        <v>36</v>
      </c>
      <c r="F188" s="104">
        <v>0</v>
      </c>
      <c r="G188" s="260">
        <f t="shared" ref="G188:G245" si="47">SUM(E188)</f>
        <v>36</v>
      </c>
      <c r="H188" s="255">
        <v>26800</v>
      </c>
      <c r="I188" s="101">
        <v>0.19</v>
      </c>
      <c r="J188" s="58">
        <f t="shared" si="43"/>
        <v>26800</v>
      </c>
      <c r="K188" s="63">
        <f t="shared" si="40"/>
        <v>964800</v>
      </c>
      <c r="L188" s="313">
        <v>4200103</v>
      </c>
      <c r="M188" s="5"/>
    </row>
    <row r="189" spans="2:13" x14ac:dyDescent="0.2">
      <c r="B189" s="318" t="s">
        <v>1260</v>
      </c>
      <c r="C189" s="315" t="s">
        <v>1140</v>
      </c>
      <c r="D189" s="302">
        <v>3</v>
      </c>
      <c r="E189" s="260">
        <f t="shared" si="46"/>
        <v>36</v>
      </c>
      <c r="F189" s="104">
        <v>0</v>
      </c>
      <c r="G189" s="260">
        <f t="shared" si="47"/>
        <v>36</v>
      </c>
      <c r="H189" s="255">
        <v>7600</v>
      </c>
      <c r="I189" s="101">
        <v>0.19</v>
      </c>
      <c r="J189" s="58">
        <f t="shared" si="43"/>
        <v>7600</v>
      </c>
      <c r="K189" s="63">
        <f t="shared" si="40"/>
        <v>273600</v>
      </c>
      <c r="L189" s="313">
        <v>4200103</v>
      </c>
      <c r="M189" s="5"/>
    </row>
    <row r="190" spans="2:13" x14ac:dyDescent="0.2">
      <c r="B190" s="318" t="s">
        <v>1036</v>
      </c>
      <c r="C190" s="315" t="s">
        <v>1136</v>
      </c>
      <c r="D190" s="302">
        <v>1</v>
      </c>
      <c r="E190" s="260">
        <f t="shared" si="46"/>
        <v>12</v>
      </c>
      <c r="F190" s="104">
        <v>0</v>
      </c>
      <c r="G190" s="260">
        <f t="shared" si="47"/>
        <v>12</v>
      </c>
      <c r="H190" s="255">
        <v>29000</v>
      </c>
      <c r="I190" s="101">
        <v>0.19</v>
      </c>
      <c r="J190" s="58">
        <f t="shared" si="43"/>
        <v>29000</v>
      </c>
      <c r="K190" s="63">
        <f t="shared" si="40"/>
        <v>348000</v>
      </c>
      <c r="L190" s="313">
        <v>4200103</v>
      </c>
      <c r="M190" s="5"/>
    </row>
    <row r="191" spans="2:13" x14ac:dyDescent="0.2">
      <c r="B191" s="318" t="s">
        <v>1037</v>
      </c>
      <c r="C191" s="315" t="s">
        <v>1144</v>
      </c>
      <c r="D191" s="302">
        <v>100</v>
      </c>
      <c r="E191" s="260">
        <f t="shared" si="46"/>
        <v>1200</v>
      </c>
      <c r="F191" s="104">
        <v>0</v>
      </c>
      <c r="G191" s="260">
        <f t="shared" si="47"/>
        <v>1200</v>
      </c>
      <c r="H191" s="255">
        <v>586</v>
      </c>
      <c r="I191" s="101">
        <v>0.19</v>
      </c>
      <c r="J191" s="58">
        <f t="shared" si="43"/>
        <v>586</v>
      </c>
      <c r="K191" s="63">
        <f t="shared" si="40"/>
        <v>703200</v>
      </c>
      <c r="L191" s="313">
        <v>4200103</v>
      </c>
      <c r="M191" s="5"/>
    </row>
    <row r="192" spans="2:13" x14ac:dyDescent="0.2">
      <c r="B192" s="318" t="s">
        <v>1038</v>
      </c>
      <c r="C192" s="315" t="s">
        <v>1144</v>
      </c>
      <c r="D192" s="302">
        <v>15</v>
      </c>
      <c r="E192" s="260">
        <f t="shared" si="46"/>
        <v>180</v>
      </c>
      <c r="F192" s="104">
        <v>0</v>
      </c>
      <c r="G192" s="260">
        <f t="shared" si="47"/>
        <v>180</v>
      </c>
      <c r="H192" s="255">
        <v>1800</v>
      </c>
      <c r="I192" s="101">
        <v>0.19</v>
      </c>
      <c r="J192" s="58">
        <f t="shared" si="43"/>
        <v>1800</v>
      </c>
      <c r="K192" s="63">
        <f t="shared" si="40"/>
        <v>324000</v>
      </c>
      <c r="L192" s="313">
        <v>4200103</v>
      </c>
      <c r="M192" s="5"/>
    </row>
    <row r="193" spans="2:13" x14ac:dyDescent="0.2">
      <c r="B193" s="318" t="s">
        <v>1261</v>
      </c>
      <c r="C193" s="315" t="s">
        <v>388</v>
      </c>
      <c r="D193" s="302">
        <v>10</v>
      </c>
      <c r="E193" s="260">
        <f t="shared" si="46"/>
        <v>120</v>
      </c>
      <c r="F193" s="104">
        <v>0</v>
      </c>
      <c r="G193" s="260">
        <f t="shared" si="47"/>
        <v>120</v>
      </c>
      <c r="H193" s="255">
        <v>2900</v>
      </c>
      <c r="I193" s="101">
        <v>0.19</v>
      </c>
      <c r="J193" s="58">
        <f t="shared" si="43"/>
        <v>2900</v>
      </c>
      <c r="K193" s="63">
        <f t="shared" si="40"/>
        <v>348000</v>
      </c>
      <c r="L193" s="313">
        <v>4200103</v>
      </c>
      <c r="M193" s="5"/>
    </row>
    <row r="194" spans="2:13" x14ac:dyDescent="0.2">
      <c r="B194" s="318" t="s">
        <v>1265</v>
      </c>
      <c r="C194" s="315" t="s">
        <v>1136</v>
      </c>
      <c r="D194" s="302">
        <v>1</v>
      </c>
      <c r="E194" s="260">
        <f t="shared" si="46"/>
        <v>12</v>
      </c>
      <c r="F194" s="104"/>
      <c r="G194" s="260">
        <f t="shared" si="47"/>
        <v>12</v>
      </c>
      <c r="H194" s="255">
        <v>65000</v>
      </c>
      <c r="I194" s="101">
        <v>0.19</v>
      </c>
      <c r="J194" s="58">
        <f t="shared" si="43"/>
        <v>65000</v>
      </c>
      <c r="K194" s="63">
        <f t="shared" si="40"/>
        <v>780000</v>
      </c>
      <c r="L194" s="313">
        <v>4200103</v>
      </c>
      <c r="M194" s="5"/>
    </row>
    <row r="195" spans="2:13" x14ac:dyDescent="0.2">
      <c r="B195" s="318" t="s">
        <v>1039</v>
      </c>
      <c r="C195" s="315" t="s">
        <v>1139</v>
      </c>
      <c r="D195" s="302">
        <v>3</v>
      </c>
      <c r="E195" s="260">
        <f t="shared" si="46"/>
        <v>36</v>
      </c>
      <c r="F195" s="104">
        <v>0</v>
      </c>
      <c r="G195" s="260">
        <f t="shared" si="47"/>
        <v>36</v>
      </c>
      <c r="H195" s="255">
        <v>22000</v>
      </c>
      <c r="I195" s="101">
        <v>0.19</v>
      </c>
      <c r="J195" s="58">
        <f t="shared" si="43"/>
        <v>22000</v>
      </c>
      <c r="K195" s="63">
        <f t="shared" si="40"/>
        <v>792000</v>
      </c>
      <c r="L195" s="313">
        <v>4200103</v>
      </c>
      <c r="M195" s="5"/>
    </row>
    <row r="196" spans="2:13" x14ac:dyDescent="0.2">
      <c r="B196" s="318" t="s">
        <v>1262</v>
      </c>
      <c r="C196" s="315" t="s">
        <v>1144</v>
      </c>
      <c r="D196" s="302">
        <v>10</v>
      </c>
      <c r="E196" s="260">
        <f t="shared" si="46"/>
        <v>120</v>
      </c>
      <c r="F196" s="104">
        <v>0</v>
      </c>
      <c r="G196" s="260">
        <f t="shared" si="47"/>
        <v>120</v>
      </c>
      <c r="H196" s="255">
        <v>4500</v>
      </c>
      <c r="I196" s="101">
        <v>0.19</v>
      </c>
      <c r="J196" s="58">
        <f t="shared" si="43"/>
        <v>4500</v>
      </c>
      <c r="K196" s="63">
        <f t="shared" si="40"/>
        <v>540000</v>
      </c>
      <c r="L196" s="313">
        <v>4200103</v>
      </c>
      <c r="M196" s="5"/>
    </row>
    <row r="197" spans="2:13" x14ac:dyDescent="0.2">
      <c r="B197" s="318" t="s">
        <v>1040</v>
      </c>
      <c r="C197" s="315" t="s">
        <v>1144</v>
      </c>
      <c r="D197" s="302">
        <v>10</v>
      </c>
      <c r="E197" s="260">
        <f t="shared" si="46"/>
        <v>120</v>
      </c>
      <c r="F197" s="104">
        <v>0</v>
      </c>
      <c r="G197" s="260">
        <f t="shared" si="47"/>
        <v>120</v>
      </c>
      <c r="H197" s="255">
        <v>4500</v>
      </c>
      <c r="I197" s="101">
        <v>0.19</v>
      </c>
      <c r="J197" s="58">
        <f t="shared" si="43"/>
        <v>4500</v>
      </c>
      <c r="K197" s="63">
        <f t="shared" si="40"/>
        <v>540000</v>
      </c>
      <c r="L197" s="313">
        <v>4200103</v>
      </c>
      <c r="M197" s="5"/>
    </row>
    <row r="198" spans="2:13" x14ac:dyDescent="0.2">
      <c r="B198" s="318" t="s">
        <v>1041</v>
      </c>
      <c r="C198" s="315" t="s">
        <v>1140</v>
      </c>
      <c r="D198" s="302">
        <v>2</v>
      </c>
      <c r="E198" s="260">
        <f t="shared" si="46"/>
        <v>24</v>
      </c>
      <c r="F198" s="104">
        <v>0</v>
      </c>
      <c r="G198" s="260">
        <f t="shared" si="47"/>
        <v>24</v>
      </c>
      <c r="H198" s="255">
        <v>18200</v>
      </c>
      <c r="I198" s="101">
        <v>0.19</v>
      </c>
      <c r="J198" s="58">
        <f t="shared" si="43"/>
        <v>18200</v>
      </c>
      <c r="K198" s="63">
        <f t="shared" si="40"/>
        <v>436800</v>
      </c>
      <c r="L198" s="313">
        <v>4200103</v>
      </c>
      <c r="M198" s="5"/>
    </row>
    <row r="199" spans="2:13" x14ac:dyDescent="0.2">
      <c r="B199" s="318" t="s">
        <v>1266</v>
      </c>
      <c r="C199" s="315" t="s">
        <v>1139</v>
      </c>
      <c r="D199" s="302">
        <v>1</v>
      </c>
      <c r="E199" s="260">
        <f t="shared" si="46"/>
        <v>12</v>
      </c>
      <c r="F199" s="104"/>
      <c r="G199" s="260">
        <f t="shared" si="47"/>
        <v>12</v>
      </c>
      <c r="H199" s="255">
        <v>4200</v>
      </c>
      <c r="I199" s="101">
        <v>0.19</v>
      </c>
      <c r="J199" s="58">
        <f t="shared" si="43"/>
        <v>4200</v>
      </c>
      <c r="K199" s="63">
        <f t="shared" si="40"/>
        <v>50400</v>
      </c>
      <c r="L199" s="313">
        <v>4200103</v>
      </c>
      <c r="M199" s="5"/>
    </row>
    <row r="200" spans="2:13" x14ac:dyDescent="0.2">
      <c r="B200" s="318" t="s">
        <v>1263</v>
      </c>
      <c r="C200" s="315" t="s">
        <v>1136</v>
      </c>
      <c r="D200" s="302">
        <v>1</v>
      </c>
      <c r="E200" s="260">
        <f t="shared" si="46"/>
        <v>12</v>
      </c>
      <c r="F200" s="104">
        <v>0</v>
      </c>
      <c r="G200" s="260">
        <f t="shared" si="47"/>
        <v>12</v>
      </c>
      <c r="H200" s="255">
        <v>86400</v>
      </c>
      <c r="I200" s="101">
        <v>0.19</v>
      </c>
      <c r="J200" s="58">
        <f t="shared" si="43"/>
        <v>86400</v>
      </c>
      <c r="K200" s="63">
        <f t="shared" si="40"/>
        <v>1036800</v>
      </c>
      <c r="L200" s="313">
        <v>4200103</v>
      </c>
      <c r="M200" s="5"/>
    </row>
    <row r="201" spans="2:13" x14ac:dyDescent="0.2">
      <c r="B201" s="319" t="s">
        <v>1042</v>
      </c>
      <c r="C201" s="315" t="s">
        <v>1140</v>
      </c>
      <c r="D201" s="302">
        <v>10</v>
      </c>
      <c r="E201" s="260">
        <f t="shared" si="46"/>
        <v>120</v>
      </c>
      <c r="F201" s="104">
        <v>0</v>
      </c>
      <c r="G201" s="260">
        <f t="shared" si="47"/>
        <v>120</v>
      </c>
      <c r="H201" s="255">
        <v>1200</v>
      </c>
      <c r="I201" s="101">
        <v>0.19</v>
      </c>
      <c r="J201" s="58">
        <f t="shared" si="43"/>
        <v>1200</v>
      </c>
      <c r="K201" s="63">
        <f t="shared" si="40"/>
        <v>144000</v>
      </c>
      <c r="L201" s="313">
        <v>4200103</v>
      </c>
      <c r="M201" s="5"/>
    </row>
    <row r="202" spans="2:13" x14ac:dyDescent="0.2">
      <c r="B202" s="318" t="s">
        <v>1043</v>
      </c>
      <c r="C202" s="315" t="s">
        <v>1136</v>
      </c>
      <c r="D202" s="302">
        <v>1</v>
      </c>
      <c r="E202" s="260">
        <f t="shared" si="46"/>
        <v>12</v>
      </c>
      <c r="F202" s="104">
        <v>0</v>
      </c>
      <c r="G202" s="260">
        <f t="shared" si="47"/>
        <v>12</v>
      </c>
      <c r="H202" s="255">
        <v>3500</v>
      </c>
      <c r="I202" s="101">
        <v>0.19</v>
      </c>
      <c r="J202" s="58">
        <f t="shared" si="43"/>
        <v>3500</v>
      </c>
      <c r="K202" s="63">
        <f t="shared" si="40"/>
        <v>42000</v>
      </c>
      <c r="L202" s="313">
        <v>4200103</v>
      </c>
      <c r="M202" s="5"/>
    </row>
    <row r="203" spans="2:13" x14ac:dyDescent="0.2">
      <c r="B203" s="318" t="s">
        <v>1044</v>
      </c>
      <c r="C203" s="315" t="s">
        <v>1136</v>
      </c>
      <c r="D203" s="302">
        <v>1</v>
      </c>
      <c r="E203" s="260">
        <f t="shared" si="46"/>
        <v>12</v>
      </c>
      <c r="F203" s="104">
        <v>0</v>
      </c>
      <c r="G203" s="260">
        <f t="shared" si="47"/>
        <v>12</v>
      </c>
      <c r="H203" s="255">
        <v>24000</v>
      </c>
      <c r="I203" s="101">
        <v>0.19</v>
      </c>
      <c r="J203" s="58">
        <f t="shared" si="43"/>
        <v>24000</v>
      </c>
      <c r="K203" s="63">
        <f t="shared" si="40"/>
        <v>288000</v>
      </c>
      <c r="L203" s="313">
        <v>4200103</v>
      </c>
      <c r="M203" s="5"/>
    </row>
    <row r="204" spans="2:13" x14ac:dyDescent="0.2">
      <c r="B204" s="318" t="s">
        <v>1045</v>
      </c>
      <c r="C204" s="315" t="s">
        <v>1141</v>
      </c>
      <c r="D204" s="302">
        <v>1</v>
      </c>
      <c r="E204" s="260">
        <f t="shared" si="46"/>
        <v>12</v>
      </c>
      <c r="F204" s="104">
        <v>0</v>
      </c>
      <c r="G204" s="260">
        <f t="shared" si="47"/>
        <v>12</v>
      </c>
      <c r="H204" s="255">
        <v>4900</v>
      </c>
      <c r="I204" s="101">
        <v>0.19</v>
      </c>
      <c r="J204" s="58">
        <f t="shared" si="43"/>
        <v>4900</v>
      </c>
      <c r="K204" s="63">
        <f t="shared" si="40"/>
        <v>58800</v>
      </c>
      <c r="L204" s="313">
        <v>4200103</v>
      </c>
      <c r="M204" s="5"/>
    </row>
    <row r="205" spans="2:13" x14ac:dyDescent="0.2">
      <c r="B205" s="318" t="s">
        <v>1046</v>
      </c>
      <c r="C205" s="315" t="s">
        <v>1144</v>
      </c>
      <c r="D205" s="302">
        <v>8</v>
      </c>
      <c r="E205" s="260">
        <f t="shared" si="46"/>
        <v>96</v>
      </c>
      <c r="F205" s="104">
        <v>0</v>
      </c>
      <c r="G205" s="260">
        <f t="shared" si="47"/>
        <v>96</v>
      </c>
      <c r="H205" s="255">
        <v>4500</v>
      </c>
      <c r="I205" s="101">
        <v>0.19</v>
      </c>
      <c r="J205" s="58">
        <f t="shared" si="43"/>
        <v>4500</v>
      </c>
      <c r="K205" s="63">
        <f t="shared" ref="K205:K278" si="48">+J205*G205</f>
        <v>432000</v>
      </c>
      <c r="L205" s="313">
        <v>4200103</v>
      </c>
      <c r="M205" s="5"/>
    </row>
    <row r="206" spans="2:13" x14ac:dyDescent="0.2">
      <c r="B206" s="318" t="s">
        <v>1047</v>
      </c>
      <c r="C206" s="315" t="s">
        <v>1136</v>
      </c>
      <c r="D206" s="302">
        <v>1</v>
      </c>
      <c r="E206" s="260">
        <f t="shared" si="46"/>
        <v>12</v>
      </c>
      <c r="F206" s="104">
        <v>0</v>
      </c>
      <c r="G206" s="260">
        <f t="shared" si="47"/>
        <v>12</v>
      </c>
      <c r="H206" s="255">
        <v>13000</v>
      </c>
      <c r="I206" s="101">
        <v>0.19</v>
      </c>
      <c r="J206" s="58">
        <f t="shared" si="43"/>
        <v>13000</v>
      </c>
      <c r="K206" s="63">
        <f t="shared" si="48"/>
        <v>156000</v>
      </c>
      <c r="L206" s="313">
        <v>4200103</v>
      </c>
      <c r="M206" s="5"/>
    </row>
    <row r="207" spans="2:13" x14ac:dyDescent="0.2">
      <c r="B207" s="318" t="s">
        <v>1264</v>
      </c>
      <c r="C207" s="315" t="s">
        <v>1136</v>
      </c>
      <c r="D207" s="302">
        <v>1</v>
      </c>
      <c r="E207" s="260">
        <f t="shared" si="46"/>
        <v>12</v>
      </c>
      <c r="F207" s="104">
        <v>0</v>
      </c>
      <c r="G207" s="260">
        <f t="shared" si="47"/>
        <v>12</v>
      </c>
      <c r="H207" s="255">
        <v>29500</v>
      </c>
      <c r="I207" s="101">
        <v>0.19</v>
      </c>
      <c r="J207" s="58">
        <f t="shared" si="43"/>
        <v>29500</v>
      </c>
      <c r="K207" s="63">
        <f t="shared" si="48"/>
        <v>354000</v>
      </c>
      <c r="L207" s="313">
        <v>4200103</v>
      </c>
      <c r="M207" s="5"/>
    </row>
    <row r="208" spans="2:13" x14ac:dyDescent="0.2">
      <c r="B208" s="318" t="s">
        <v>1048</v>
      </c>
      <c r="C208" s="315" t="s">
        <v>1136</v>
      </c>
      <c r="D208" s="302">
        <v>1</v>
      </c>
      <c r="E208" s="260">
        <f t="shared" si="46"/>
        <v>12</v>
      </c>
      <c r="F208" s="104">
        <v>0</v>
      </c>
      <c r="G208" s="260">
        <f t="shared" si="47"/>
        <v>12</v>
      </c>
      <c r="H208" s="255">
        <v>9000</v>
      </c>
      <c r="I208" s="101">
        <v>0.19</v>
      </c>
      <c r="J208" s="58">
        <f t="shared" si="43"/>
        <v>9000</v>
      </c>
      <c r="K208" s="63">
        <f t="shared" si="48"/>
        <v>108000</v>
      </c>
      <c r="L208" s="313">
        <v>4200103</v>
      </c>
      <c r="M208" s="5"/>
    </row>
    <row r="209" spans="2:13" x14ac:dyDescent="0.2">
      <c r="B209" s="318" t="s">
        <v>1049</v>
      </c>
      <c r="C209" s="315" t="s">
        <v>1144</v>
      </c>
      <c r="D209" s="302">
        <v>1</v>
      </c>
      <c r="E209" s="260">
        <f t="shared" si="46"/>
        <v>12</v>
      </c>
      <c r="F209" s="104">
        <v>0</v>
      </c>
      <c r="G209" s="260">
        <f t="shared" si="47"/>
        <v>12</v>
      </c>
      <c r="H209" s="255">
        <v>19500</v>
      </c>
      <c r="I209" s="101">
        <v>0.19</v>
      </c>
      <c r="J209" s="58">
        <f t="shared" si="43"/>
        <v>19500</v>
      </c>
      <c r="K209" s="63">
        <f t="shared" si="48"/>
        <v>234000</v>
      </c>
      <c r="L209" s="313">
        <v>4200103</v>
      </c>
      <c r="M209" s="5"/>
    </row>
    <row r="210" spans="2:13" x14ac:dyDescent="0.2">
      <c r="B210" s="318" t="s">
        <v>1050</v>
      </c>
      <c r="C210" s="315" t="s">
        <v>1144</v>
      </c>
      <c r="D210" s="302">
        <v>10</v>
      </c>
      <c r="E210" s="260">
        <f t="shared" si="46"/>
        <v>120</v>
      </c>
      <c r="F210" s="104">
        <v>0</v>
      </c>
      <c r="G210" s="260">
        <f t="shared" si="47"/>
        <v>120</v>
      </c>
      <c r="H210" s="255">
        <v>2500</v>
      </c>
      <c r="I210" s="101">
        <v>0.19</v>
      </c>
      <c r="J210" s="58">
        <f t="shared" si="43"/>
        <v>2500</v>
      </c>
      <c r="K210" s="63">
        <f t="shared" si="48"/>
        <v>300000</v>
      </c>
      <c r="L210" s="313">
        <v>4200103</v>
      </c>
      <c r="M210" s="5"/>
    </row>
    <row r="211" spans="2:13" x14ac:dyDescent="0.2">
      <c r="B211" s="318" t="s">
        <v>1234</v>
      </c>
      <c r="C211" s="315" t="s">
        <v>1136</v>
      </c>
      <c r="D211" s="302">
        <v>1</v>
      </c>
      <c r="E211" s="260">
        <f t="shared" si="46"/>
        <v>12</v>
      </c>
      <c r="F211" s="104">
        <v>0</v>
      </c>
      <c r="G211" s="260">
        <f t="shared" si="47"/>
        <v>12</v>
      </c>
      <c r="H211" s="255">
        <v>35000</v>
      </c>
      <c r="I211" s="101">
        <v>0.19</v>
      </c>
      <c r="J211" s="58">
        <f t="shared" si="43"/>
        <v>35000</v>
      </c>
      <c r="K211" s="63">
        <f t="shared" si="48"/>
        <v>420000</v>
      </c>
      <c r="L211" s="313">
        <v>4200103</v>
      </c>
      <c r="M211" s="5"/>
    </row>
    <row r="212" spans="2:13" x14ac:dyDescent="0.2">
      <c r="B212" s="318" t="s">
        <v>1051</v>
      </c>
      <c r="C212" s="315" t="s">
        <v>1136</v>
      </c>
      <c r="D212" s="302">
        <v>24</v>
      </c>
      <c r="E212" s="260">
        <f t="shared" si="46"/>
        <v>288</v>
      </c>
      <c r="F212" s="104">
        <v>0</v>
      </c>
      <c r="G212" s="260">
        <f t="shared" si="47"/>
        <v>288</v>
      </c>
      <c r="H212" s="255">
        <v>1200</v>
      </c>
      <c r="I212" s="101">
        <v>0.19</v>
      </c>
      <c r="J212" s="58">
        <f t="shared" si="43"/>
        <v>1200</v>
      </c>
      <c r="K212" s="63">
        <f t="shared" si="48"/>
        <v>345600</v>
      </c>
      <c r="L212" s="313">
        <v>2020103</v>
      </c>
      <c r="M212" s="5"/>
    </row>
    <row r="213" spans="2:13" x14ac:dyDescent="0.2">
      <c r="B213" s="318" t="s">
        <v>1052</v>
      </c>
      <c r="C213" s="315" t="s">
        <v>1227</v>
      </c>
      <c r="D213" s="302">
        <v>24</v>
      </c>
      <c r="E213" s="260">
        <f t="shared" si="46"/>
        <v>288</v>
      </c>
      <c r="F213" s="104">
        <v>0</v>
      </c>
      <c r="G213" s="260">
        <f t="shared" si="47"/>
        <v>288</v>
      </c>
      <c r="H213" s="255">
        <v>4500</v>
      </c>
      <c r="I213" s="101">
        <v>0.19</v>
      </c>
      <c r="J213" s="58">
        <f t="shared" ref="J213:J285" si="49">H213</f>
        <v>4500</v>
      </c>
      <c r="K213" s="63">
        <f t="shared" si="48"/>
        <v>1296000</v>
      </c>
      <c r="L213" s="313">
        <v>2020103</v>
      </c>
      <c r="M213" s="5"/>
    </row>
    <row r="214" spans="2:13" x14ac:dyDescent="0.2">
      <c r="B214" s="318" t="s">
        <v>1053</v>
      </c>
      <c r="C214" s="315" t="s">
        <v>1144</v>
      </c>
      <c r="D214" s="302">
        <v>30</v>
      </c>
      <c r="E214" s="260">
        <f t="shared" si="46"/>
        <v>360</v>
      </c>
      <c r="F214" s="104">
        <v>0</v>
      </c>
      <c r="G214" s="260">
        <f t="shared" si="47"/>
        <v>360</v>
      </c>
      <c r="H214" s="255">
        <v>1500</v>
      </c>
      <c r="I214" s="101">
        <v>0.19</v>
      </c>
      <c r="J214" s="58">
        <f t="shared" si="49"/>
        <v>1500</v>
      </c>
      <c r="K214" s="63">
        <f t="shared" si="48"/>
        <v>540000</v>
      </c>
      <c r="L214" s="313">
        <v>2020103</v>
      </c>
      <c r="M214" s="5"/>
    </row>
    <row r="215" spans="2:13" x14ac:dyDescent="0.2">
      <c r="B215" s="318" t="s">
        <v>1054</v>
      </c>
      <c r="C215" s="315" t="s">
        <v>1144</v>
      </c>
      <c r="D215" s="302">
        <v>10</v>
      </c>
      <c r="E215" s="260">
        <f t="shared" si="46"/>
        <v>120</v>
      </c>
      <c r="F215" s="104">
        <v>0</v>
      </c>
      <c r="G215" s="260">
        <f t="shared" si="47"/>
        <v>120</v>
      </c>
      <c r="H215" s="255">
        <v>2000</v>
      </c>
      <c r="I215" s="101">
        <v>0.19</v>
      </c>
      <c r="J215" s="58">
        <f t="shared" si="49"/>
        <v>2000</v>
      </c>
      <c r="K215" s="63">
        <f t="shared" si="48"/>
        <v>240000</v>
      </c>
      <c r="L215" s="313">
        <v>2020103</v>
      </c>
      <c r="M215" s="5"/>
    </row>
    <row r="216" spans="2:13" x14ac:dyDescent="0.2">
      <c r="B216" s="318" t="s">
        <v>1055</v>
      </c>
      <c r="C216" s="315" t="s">
        <v>1144</v>
      </c>
      <c r="D216" s="302">
        <v>24</v>
      </c>
      <c r="E216" s="260">
        <f t="shared" si="46"/>
        <v>288</v>
      </c>
      <c r="F216" s="104">
        <v>0</v>
      </c>
      <c r="G216" s="260">
        <f t="shared" si="47"/>
        <v>288</v>
      </c>
      <c r="H216" s="255">
        <v>1400</v>
      </c>
      <c r="I216" s="101">
        <v>0.19</v>
      </c>
      <c r="J216" s="58">
        <f t="shared" si="49"/>
        <v>1400</v>
      </c>
      <c r="K216" s="63">
        <f t="shared" si="48"/>
        <v>403200</v>
      </c>
      <c r="L216" s="313">
        <v>2020103</v>
      </c>
      <c r="M216" s="5"/>
    </row>
    <row r="217" spans="2:13" x14ac:dyDescent="0.2">
      <c r="B217" s="318" t="s">
        <v>1056</v>
      </c>
      <c r="C217" s="315" t="s">
        <v>1144</v>
      </c>
      <c r="D217" s="302">
        <v>2</v>
      </c>
      <c r="E217" s="260">
        <f t="shared" si="46"/>
        <v>24</v>
      </c>
      <c r="F217" s="104">
        <v>0</v>
      </c>
      <c r="G217" s="260">
        <f t="shared" si="47"/>
        <v>24</v>
      </c>
      <c r="H217" s="255">
        <v>6000</v>
      </c>
      <c r="I217" s="101">
        <v>0.19</v>
      </c>
      <c r="J217" s="58">
        <f t="shared" si="49"/>
        <v>6000</v>
      </c>
      <c r="K217" s="63">
        <f t="shared" si="48"/>
        <v>144000</v>
      </c>
      <c r="L217" s="313">
        <v>2020103</v>
      </c>
      <c r="M217" s="5"/>
    </row>
    <row r="218" spans="2:13" x14ac:dyDescent="0.2">
      <c r="B218" s="318" t="s">
        <v>1057</v>
      </c>
      <c r="C218" s="315" t="s">
        <v>1144</v>
      </c>
      <c r="D218" s="302">
        <v>4</v>
      </c>
      <c r="E218" s="260">
        <f t="shared" si="46"/>
        <v>48</v>
      </c>
      <c r="F218" s="104">
        <v>0</v>
      </c>
      <c r="G218" s="260">
        <f t="shared" si="47"/>
        <v>48</v>
      </c>
      <c r="H218" s="255">
        <v>7000</v>
      </c>
      <c r="I218" s="101">
        <v>0.19</v>
      </c>
      <c r="J218" s="58">
        <f t="shared" si="49"/>
        <v>7000</v>
      </c>
      <c r="K218" s="63">
        <f t="shared" si="48"/>
        <v>336000</v>
      </c>
      <c r="L218" s="313">
        <v>2020103</v>
      </c>
      <c r="M218" s="5"/>
    </row>
    <row r="219" spans="2:13" x14ac:dyDescent="0.2">
      <c r="B219" s="318" t="s">
        <v>1058</v>
      </c>
      <c r="C219" s="315" t="s">
        <v>1144</v>
      </c>
      <c r="D219" s="302">
        <v>12</v>
      </c>
      <c r="E219" s="260">
        <f t="shared" si="46"/>
        <v>144</v>
      </c>
      <c r="F219" s="104">
        <v>0</v>
      </c>
      <c r="G219" s="260">
        <f t="shared" si="47"/>
        <v>144</v>
      </c>
      <c r="H219" s="255">
        <v>2200</v>
      </c>
      <c r="I219" s="101">
        <v>0.19</v>
      </c>
      <c r="J219" s="58">
        <f t="shared" si="49"/>
        <v>2200</v>
      </c>
      <c r="K219" s="63">
        <f t="shared" si="48"/>
        <v>316800</v>
      </c>
      <c r="L219" s="313">
        <v>2020103</v>
      </c>
      <c r="M219" s="5"/>
    </row>
    <row r="220" spans="2:13" x14ac:dyDescent="0.2">
      <c r="B220" s="318" t="s">
        <v>1059</v>
      </c>
      <c r="C220" s="315" t="s">
        <v>1144</v>
      </c>
      <c r="D220" s="302">
        <v>3</v>
      </c>
      <c r="E220" s="260">
        <f t="shared" si="46"/>
        <v>36</v>
      </c>
      <c r="F220" s="104">
        <v>0</v>
      </c>
      <c r="G220" s="260">
        <f t="shared" si="47"/>
        <v>36</v>
      </c>
      <c r="H220" s="255">
        <v>12000</v>
      </c>
      <c r="I220" s="101">
        <v>0.19</v>
      </c>
      <c r="J220" s="58">
        <f t="shared" si="49"/>
        <v>12000</v>
      </c>
      <c r="K220" s="63">
        <f t="shared" si="48"/>
        <v>432000</v>
      </c>
      <c r="L220" s="313">
        <v>2020103</v>
      </c>
      <c r="M220" s="5"/>
    </row>
    <row r="221" spans="2:13" x14ac:dyDescent="0.2">
      <c r="B221" s="318" t="s">
        <v>1060</v>
      </c>
      <c r="C221" s="315" t="s">
        <v>1144</v>
      </c>
      <c r="D221" s="302">
        <v>6</v>
      </c>
      <c r="E221" s="260">
        <f t="shared" si="46"/>
        <v>72</v>
      </c>
      <c r="F221" s="104">
        <v>0</v>
      </c>
      <c r="G221" s="260">
        <f t="shared" si="47"/>
        <v>72</v>
      </c>
      <c r="H221" s="255">
        <v>5500</v>
      </c>
      <c r="I221" s="101">
        <v>0.19</v>
      </c>
      <c r="J221" s="58">
        <f t="shared" si="49"/>
        <v>5500</v>
      </c>
      <c r="K221" s="63">
        <f t="shared" si="48"/>
        <v>396000</v>
      </c>
      <c r="L221" s="313">
        <v>2020103</v>
      </c>
      <c r="M221" s="5"/>
    </row>
    <row r="222" spans="2:13" x14ac:dyDescent="0.2">
      <c r="B222" s="318" t="s">
        <v>1061</v>
      </c>
      <c r="C222" s="102" t="s">
        <v>1144</v>
      </c>
      <c r="D222" s="301">
        <v>6</v>
      </c>
      <c r="E222" s="260">
        <f t="shared" si="46"/>
        <v>72</v>
      </c>
      <c r="F222" s="61">
        <v>0</v>
      </c>
      <c r="G222" s="260">
        <f t="shared" si="47"/>
        <v>72</v>
      </c>
      <c r="H222" s="100">
        <v>8500</v>
      </c>
      <c r="I222" s="101">
        <v>0.19</v>
      </c>
      <c r="J222" s="58">
        <f t="shared" si="49"/>
        <v>8500</v>
      </c>
      <c r="K222" s="58">
        <f t="shared" si="48"/>
        <v>612000</v>
      </c>
      <c r="L222" s="313">
        <v>2020103</v>
      </c>
      <c r="M222" s="5"/>
    </row>
    <row r="223" spans="2:13" x14ac:dyDescent="0.2">
      <c r="B223" s="318" t="s">
        <v>1062</v>
      </c>
      <c r="C223" s="315" t="s">
        <v>1144</v>
      </c>
      <c r="D223" s="302">
        <v>10</v>
      </c>
      <c r="E223" s="260">
        <f t="shared" si="46"/>
        <v>120</v>
      </c>
      <c r="F223" s="104">
        <v>0</v>
      </c>
      <c r="G223" s="260">
        <f t="shared" si="47"/>
        <v>120</v>
      </c>
      <c r="H223" s="255">
        <v>6500</v>
      </c>
      <c r="I223" s="101">
        <v>0.19</v>
      </c>
      <c r="J223" s="58">
        <f t="shared" si="49"/>
        <v>6500</v>
      </c>
      <c r="K223" s="63">
        <f t="shared" si="48"/>
        <v>780000</v>
      </c>
      <c r="L223" s="313">
        <v>2020103</v>
      </c>
      <c r="M223" s="5"/>
    </row>
    <row r="224" spans="2:13" x14ac:dyDescent="0.2">
      <c r="B224" s="318" t="s">
        <v>1063</v>
      </c>
      <c r="C224" s="315" t="s">
        <v>1229</v>
      </c>
      <c r="D224" s="302">
        <v>10</v>
      </c>
      <c r="E224" s="260">
        <f t="shared" si="46"/>
        <v>120</v>
      </c>
      <c r="F224" s="104">
        <v>0</v>
      </c>
      <c r="G224" s="260">
        <f t="shared" si="47"/>
        <v>120</v>
      </c>
      <c r="H224" s="255">
        <v>1200</v>
      </c>
      <c r="I224" s="101">
        <v>0.19</v>
      </c>
      <c r="J224" s="58">
        <f t="shared" si="49"/>
        <v>1200</v>
      </c>
      <c r="K224" s="63">
        <f t="shared" si="48"/>
        <v>144000</v>
      </c>
      <c r="L224" s="313">
        <v>2020103</v>
      </c>
      <c r="M224" s="5"/>
    </row>
    <row r="225" spans="2:13" x14ac:dyDescent="0.2">
      <c r="B225" s="318" t="s">
        <v>1064</v>
      </c>
      <c r="C225" s="315" t="s">
        <v>1229</v>
      </c>
      <c r="D225" s="302">
        <v>10</v>
      </c>
      <c r="E225" s="260">
        <f t="shared" si="46"/>
        <v>120</v>
      </c>
      <c r="F225" s="104">
        <v>0</v>
      </c>
      <c r="G225" s="260">
        <f t="shared" si="47"/>
        <v>120</v>
      </c>
      <c r="H225" s="255">
        <v>1200</v>
      </c>
      <c r="I225" s="101">
        <v>0.19</v>
      </c>
      <c r="J225" s="58">
        <f t="shared" si="49"/>
        <v>1200</v>
      </c>
      <c r="K225" s="63">
        <f t="shared" si="48"/>
        <v>144000</v>
      </c>
      <c r="L225" s="313">
        <v>2020103</v>
      </c>
      <c r="M225" s="5"/>
    </row>
    <row r="226" spans="2:13" x14ac:dyDescent="0.2">
      <c r="B226" s="318" t="s">
        <v>1065</v>
      </c>
      <c r="C226" s="315" t="s">
        <v>1144</v>
      </c>
      <c r="D226" s="302">
        <v>3</v>
      </c>
      <c r="E226" s="260">
        <f t="shared" si="46"/>
        <v>36</v>
      </c>
      <c r="F226" s="104">
        <v>0</v>
      </c>
      <c r="G226" s="260">
        <f t="shared" si="47"/>
        <v>36</v>
      </c>
      <c r="H226" s="255">
        <v>6000</v>
      </c>
      <c r="I226" s="101">
        <v>0.19</v>
      </c>
      <c r="J226" s="58">
        <f t="shared" si="49"/>
        <v>6000</v>
      </c>
      <c r="K226" s="63">
        <f t="shared" si="48"/>
        <v>216000</v>
      </c>
      <c r="L226" s="313">
        <v>2020103</v>
      </c>
      <c r="M226" s="5"/>
    </row>
    <row r="227" spans="2:13" x14ac:dyDescent="0.2">
      <c r="B227" s="318" t="s">
        <v>1066</v>
      </c>
      <c r="C227" s="315" t="s">
        <v>1139</v>
      </c>
      <c r="D227" s="302">
        <v>1</v>
      </c>
      <c r="E227" s="260">
        <f t="shared" si="46"/>
        <v>12</v>
      </c>
      <c r="F227" s="104">
        <v>0</v>
      </c>
      <c r="G227" s="260">
        <f t="shared" si="47"/>
        <v>12</v>
      </c>
      <c r="H227" s="255">
        <v>3000</v>
      </c>
      <c r="I227" s="101">
        <v>0.19</v>
      </c>
      <c r="J227" s="58">
        <f t="shared" si="49"/>
        <v>3000</v>
      </c>
      <c r="K227" s="63">
        <f t="shared" si="48"/>
        <v>36000</v>
      </c>
      <c r="L227" s="313">
        <v>2020103</v>
      </c>
      <c r="M227" s="5"/>
    </row>
    <row r="228" spans="2:13" x14ac:dyDescent="0.2">
      <c r="B228" s="318" t="s">
        <v>1067</v>
      </c>
      <c r="C228" s="315" t="s">
        <v>1227</v>
      </c>
      <c r="D228" s="302">
        <v>1</v>
      </c>
      <c r="E228" s="260">
        <f t="shared" si="46"/>
        <v>12</v>
      </c>
      <c r="F228" s="104">
        <v>0</v>
      </c>
      <c r="G228" s="260">
        <f t="shared" si="47"/>
        <v>12</v>
      </c>
      <c r="H228" s="255">
        <v>19200</v>
      </c>
      <c r="I228" s="101">
        <v>0.19</v>
      </c>
      <c r="J228" s="58">
        <f t="shared" si="49"/>
        <v>19200</v>
      </c>
      <c r="K228" s="63">
        <f t="shared" si="48"/>
        <v>230400</v>
      </c>
      <c r="L228" s="313">
        <v>2020103</v>
      </c>
      <c r="M228" s="5"/>
    </row>
    <row r="229" spans="2:13" x14ac:dyDescent="0.2">
      <c r="B229" s="318" t="s">
        <v>1068</v>
      </c>
      <c r="C229" s="315" t="s">
        <v>1140</v>
      </c>
      <c r="D229" s="302">
        <v>50</v>
      </c>
      <c r="E229" s="260">
        <f t="shared" si="46"/>
        <v>600</v>
      </c>
      <c r="F229" s="104">
        <v>0</v>
      </c>
      <c r="G229" s="260">
        <f t="shared" si="47"/>
        <v>600</v>
      </c>
      <c r="H229" s="255">
        <v>3017</v>
      </c>
      <c r="I229" s="101">
        <v>0.19</v>
      </c>
      <c r="J229" s="58">
        <f t="shared" si="49"/>
        <v>3017</v>
      </c>
      <c r="K229" s="63">
        <f t="shared" si="48"/>
        <v>1810200</v>
      </c>
      <c r="L229" s="313">
        <v>2020103</v>
      </c>
      <c r="M229" s="5"/>
    </row>
    <row r="230" spans="2:13" x14ac:dyDescent="0.2">
      <c r="B230" s="318" t="s">
        <v>1226</v>
      </c>
      <c r="C230" s="315" t="s">
        <v>1136</v>
      </c>
      <c r="D230" s="302">
        <v>2</v>
      </c>
      <c r="E230" s="260">
        <f t="shared" si="46"/>
        <v>24</v>
      </c>
      <c r="F230" s="104">
        <v>0</v>
      </c>
      <c r="G230" s="260">
        <f t="shared" si="47"/>
        <v>24</v>
      </c>
      <c r="H230" s="255">
        <v>8500</v>
      </c>
      <c r="I230" s="101">
        <v>0.19</v>
      </c>
      <c r="J230" s="58">
        <f t="shared" si="49"/>
        <v>8500</v>
      </c>
      <c r="K230" s="63">
        <f t="shared" si="48"/>
        <v>204000</v>
      </c>
      <c r="L230" s="313">
        <v>2020103</v>
      </c>
      <c r="M230" s="5"/>
    </row>
    <row r="231" spans="2:13" x14ac:dyDescent="0.2">
      <c r="B231" s="318" t="s">
        <v>1069</v>
      </c>
      <c r="C231" s="315" t="s">
        <v>1225</v>
      </c>
      <c r="D231" s="302">
        <v>6</v>
      </c>
      <c r="E231" s="260">
        <f t="shared" si="46"/>
        <v>72</v>
      </c>
      <c r="F231" s="104">
        <v>0</v>
      </c>
      <c r="G231" s="260">
        <f t="shared" si="47"/>
        <v>72</v>
      </c>
      <c r="H231" s="255">
        <v>4500</v>
      </c>
      <c r="I231" s="101">
        <v>0.19</v>
      </c>
      <c r="J231" s="58">
        <f t="shared" si="49"/>
        <v>4500</v>
      </c>
      <c r="K231" s="63">
        <f t="shared" si="48"/>
        <v>324000</v>
      </c>
      <c r="L231" s="313">
        <v>2020103</v>
      </c>
      <c r="M231" s="5"/>
    </row>
    <row r="232" spans="2:13" x14ac:dyDescent="0.2">
      <c r="B232" s="318" t="s">
        <v>1070</v>
      </c>
      <c r="C232" s="315" t="s">
        <v>1136</v>
      </c>
      <c r="D232" s="302">
        <v>12</v>
      </c>
      <c r="E232" s="260">
        <f t="shared" si="46"/>
        <v>144</v>
      </c>
      <c r="F232" s="104">
        <v>0</v>
      </c>
      <c r="G232" s="260">
        <f t="shared" si="47"/>
        <v>144</v>
      </c>
      <c r="H232" s="255">
        <v>5500</v>
      </c>
      <c r="I232" s="101">
        <v>0.19</v>
      </c>
      <c r="J232" s="58">
        <f t="shared" si="49"/>
        <v>5500</v>
      </c>
      <c r="K232" s="63">
        <f t="shared" si="48"/>
        <v>792000</v>
      </c>
      <c r="L232" s="313">
        <v>2020103</v>
      </c>
      <c r="M232" s="5"/>
    </row>
    <row r="233" spans="2:13" x14ac:dyDescent="0.2">
      <c r="B233" s="318" t="s">
        <v>1071</v>
      </c>
      <c r="C233" s="315" t="s">
        <v>1136</v>
      </c>
      <c r="D233" s="302">
        <v>12</v>
      </c>
      <c r="E233" s="260">
        <f t="shared" ref="E233:E305" si="50">SUM(D233*12)</f>
        <v>144</v>
      </c>
      <c r="F233" s="104">
        <v>0</v>
      </c>
      <c r="G233" s="260">
        <f t="shared" si="47"/>
        <v>144</v>
      </c>
      <c r="H233" s="255">
        <v>6000</v>
      </c>
      <c r="I233" s="101">
        <v>0.19</v>
      </c>
      <c r="J233" s="58">
        <f t="shared" si="49"/>
        <v>6000</v>
      </c>
      <c r="K233" s="63">
        <f t="shared" si="48"/>
        <v>864000</v>
      </c>
      <c r="L233" s="313">
        <v>2020103</v>
      </c>
      <c r="M233" s="5"/>
    </row>
    <row r="234" spans="2:13" x14ac:dyDescent="0.2">
      <c r="B234" s="318" t="s">
        <v>1154</v>
      </c>
      <c r="C234" s="315" t="s">
        <v>1140</v>
      </c>
      <c r="D234" s="302">
        <v>24</v>
      </c>
      <c r="E234" s="260">
        <f t="shared" si="50"/>
        <v>288</v>
      </c>
      <c r="F234" s="104">
        <v>0</v>
      </c>
      <c r="G234" s="260">
        <f t="shared" si="47"/>
        <v>288</v>
      </c>
      <c r="H234" s="255">
        <v>1500</v>
      </c>
      <c r="I234" s="101">
        <v>0.19</v>
      </c>
      <c r="J234" s="58">
        <f t="shared" si="49"/>
        <v>1500</v>
      </c>
      <c r="K234" s="63">
        <f t="shared" si="48"/>
        <v>432000</v>
      </c>
      <c r="L234" s="313">
        <v>2020103</v>
      </c>
      <c r="M234" s="5"/>
    </row>
    <row r="235" spans="2:13" x14ac:dyDescent="0.2">
      <c r="B235" s="318" t="s">
        <v>1072</v>
      </c>
      <c r="C235" s="315" t="s">
        <v>1144</v>
      </c>
      <c r="D235" s="302">
        <v>6</v>
      </c>
      <c r="E235" s="260">
        <f t="shared" si="50"/>
        <v>72</v>
      </c>
      <c r="F235" s="104">
        <v>0</v>
      </c>
      <c r="G235" s="260">
        <f t="shared" si="47"/>
        <v>72</v>
      </c>
      <c r="H235" s="255">
        <v>2000</v>
      </c>
      <c r="I235" s="101">
        <v>0.19</v>
      </c>
      <c r="J235" s="58">
        <f t="shared" si="49"/>
        <v>2000</v>
      </c>
      <c r="K235" s="63">
        <f t="shared" si="48"/>
        <v>144000</v>
      </c>
      <c r="L235" s="313">
        <v>2020103</v>
      </c>
      <c r="M235" s="5"/>
    </row>
    <row r="236" spans="2:13" x14ac:dyDescent="0.2">
      <c r="B236" s="318" t="s">
        <v>1073</v>
      </c>
      <c r="C236" s="315" t="s">
        <v>1202</v>
      </c>
      <c r="D236" s="302">
        <v>5</v>
      </c>
      <c r="E236" s="260">
        <f t="shared" si="50"/>
        <v>60</v>
      </c>
      <c r="F236" s="104">
        <v>0</v>
      </c>
      <c r="G236" s="260">
        <f t="shared" si="47"/>
        <v>60</v>
      </c>
      <c r="H236" s="255">
        <v>10000</v>
      </c>
      <c r="I236" s="101">
        <v>0.19</v>
      </c>
      <c r="J236" s="58">
        <f t="shared" si="49"/>
        <v>10000</v>
      </c>
      <c r="K236" s="63">
        <f t="shared" si="48"/>
        <v>600000</v>
      </c>
      <c r="L236" s="313">
        <v>2020103</v>
      </c>
      <c r="M236" s="5"/>
    </row>
    <row r="237" spans="2:13" x14ac:dyDescent="0.2">
      <c r="B237" s="318" t="s">
        <v>1074</v>
      </c>
      <c r="C237" s="315" t="s">
        <v>1202</v>
      </c>
      <c r="D237" s="302">
        <v>5</v>
      </c>
      <c r="E237" s="260">
        <f t="shared" si="50"/>
        <v>60</v>
      </c>
      <c r="F237" s="104">
        <v>0</v>
      </c>
      <c r="G237" s="260">
        <f t="shared" si="47"/>
        <v>60</v>
      </c>
      <c r="H237" s="255">
        <v>2500</v>
      </c>
      <c r="I237" s="101">
        <v>0.19</v>
      </c>
      <c r="J237" s="58">
        <f t="shared" si="49"/>
        <v>2500</v>
      </c>
      <c r="K237" s="63">
        <f t="shared" si="48"/>
        <v>150000</v>
      </c>
      <c r="L237" s="313">
        <v>2020103</v>
      </c>
      <c r="M237" s="5"/>
    </row>
    <row r="238" spans="2:13" x14ac:dyDescent="0.2">
      <c r="B238" s="318" t="s">
        <v>1155</v>
      </c>
      <c r="C238" s="315" t="s">
        <v>1139</v>
      </c>
      <c r="D238" s="302">
        <v>96</v>
      </c>
      <c r="E238" s="260">
        <f t="shared" si="50"/>
        <v>1152</v>
      </c>
      <c r="F238" s="104">
        <v>0</v>
      </c>
      <c r="G238" s="260">
        <f t="shared" si="47"/>
        <v>1152</v>
      </c>
      <c r="H238" s="255">
        <v>3000</v>
      </c>
      <c r="I238" s="101">
        <v>0.19</v>
      </c>
      <c r="J238" s="58">
        <f t="shared" si="49"/>
        <v>3000</v>
      </c>
      <c r="K238" s="63">
        <f t="shared" si="48"/>
        <v>3456000</v>
      </c>
      <c r="L238" s="313">
        <v>2020103</v>
      </c>
      <c r="M238" s="5"/>
    </row>
    <row r="239" spans="2:13" x14ac:dyDescent="0.2">
      <c r="B239" s="318" t="s">
        <v>1075</v>
      </c>
      <c r="C239" s="315" t="s">
        <v>1141</v>
      </c>
      <c r="D239" s="302">
        <v>1</v>
      </c>
      <c r="E239" s="260">
        <f t="shared" si="50"/>
        <v>12</v>
      </c>
      <c r="F239" s="104">
        <v>0</v>
      </c>
      <c r="G239" s="260">
        <f t="shared" si="47"/>
        <v>12</v>
      </c>
      <c r="H239" s="255">
        <v>1800</v>
      </c>
      <c r="I239" s="101">
        <v>0.19</v>
      </c>
      <c r="J239" s="58">
        <f t="shared" si="49"/>
        <v>1800</v>
      </c>
      <c r="K239" s="63">
        <f t="shared" si="48"/>
        <v>21600</v>
      </c>
      <c r="L239" s="313">
        <v>2020103</v>
      </c>
      <c r="M239" s="5"/>
    </row>
    <row r="240" spans="2:13" x14ac:dyDescent="0.2">
      <c r="B240" s="318" t="s">
        <v>1076</v>
      </c>
      <c r="C240" s="315" t="s">
        <v>1140</v>
      </c>
      <c r="D240" s="302">
        <v>6</v>
      </c>
      <c r="E240" s="260">
        <f t="shared" si="50"/>
        <v>72</v>
      </c>
      <c r="F240" s="104">
        <v>0</v>
      </c>
      <c r="G240" s="260">
        <f t="shared" si="47"/>
        <v>72</v>
      </c>
      <c r="H240" s="255">
        <v>1500</v>
      </c>
      <c r="I240" s="101">
        <v>0.19</v>
      </c>
      <c r="J240" s="58">
        <f t="shared" si="49"/>
        <v>1500</v>
      </c>
      <c r="K240" s="63">
        <f t="shared" si="48"/>
        <v>108000</v>
      </c>
      <c r="L240" s="313">
        <v>2020103</v>
      </c>
      <c r="M240" s="5"/>
    </row>
    <row r="241" spans="2:13" x14ac:dyDescent="0.2">
      <c r="B241" s="318" t="s">
        <v>1077</v>
      </c>
      <c r="C241" s="315" t="s">
        <v>1144</v>
      </c>
      <c r="D241" s="302">
        <v>8</v>
      </c>
      <c r="E241" s="260">
        <f t="shared" si="50"/>
        <v>96</v>
      </c>
      <c r="F241" s="104">
        <v>0</v>
      </c>
      <c r="G241" s="260">
        <f t="shared" si="47"/>
        <v>96</v>
      </c>
      <c r="H241" s="255">
        <v>7500</v>
      </c>
      <c r="I241" s="101">
        <v>0.19</v>
      </c>
      <c r="J241" s="58">
        <f t="shared" si="49"/>
        <v>7500</v>
      </c>
      <c r="K241" s="63">
        <f t="shared" si="48"/>
        <v>720000</v>
      </c>
      <c r="L241" s="313">
        <v>2020103</v>
      </c>
      <c r="M241" s="5"/>
    </row>
    <row r="242" spans="2:13" x14ac:dyDescent="0.2">
      <c r="B242" s="318" t="s">
        <v>1078</v>
      </c>
      <c r="C242" s="315" t="s">
        <v>1144</v>
      </c>
      <c r="D242" s="302">
        <v>1</v>
      </c>
      <c r="E242" s="260">
        <f t="shared" si="50"/>
        <v>12</v>
      </c>
      <c r="F242" s="104">
        <v>0</v>
      </c>
      <c r="G242" s="260">
        <f t="shared" si="47"/>
        <v>12</v>
      </c>
      <c r="H242" s="255">
        <v>19000</v>
      </c>
      <c r="I242" s="101">
        <v>0.19</v>
      </c>
      <c r="J242" s="58">
        <f t="shared" si="49"/>
        <v>19000</v>
      </c>
      <c r="K242" s="63">
        <f t="shared" si="48"/>
        <v>228000</v>
      </c>
      <c r="L242" s="313">
        <v>2020105</v>
      </c>
      <c r="M242" s="5"/>
    </row>
    <row r="243" spans="2:13" x14ac:dyDescent="0.2">
      <c r="B243" s="318" t="s">
        <v>1079</v>
      </c>
      <c r="C243" s="315" t="s">
        <v>1131</v>
      </c>
      <c r="D243" s="302">
        <v>24</v>
      </c>
      <c r="E243" s="260">
        <f t="shared" si="50"/>
        <v>288</v>
      </c>
      <c r="F243" s="104">
        <v>0</v>
      </c>
      <c r="G243" s="260">
        <f t="shared" si="47"/>
        <v>288</v>
      </c>
      <c r="H243" s="255">
        <v>6500</v>
      </c>
      <c r="I243" s="101">
        <v>0.19</v>
      </c>
      <c r="J243" s="58">
        <f t="shared" si="49"/>
        <v>6500</v>
      </c>
      <c r="K243" s="63">
        <f t="shared" si="48"/>
        <v>1872000</v>
      </c>
      <c r="L243" s="313">
        <v>2020105</v>
      </c>
      <c r="M243" s="5"/>
    </row>
    <row r="244" spans="2:13" x14ac:dyDescent="0.2">
      <c r="B244" s="318" t="s">
        <v>399</v>
      </c>
      <c r="C244" s="315" t="s">
        <v>1131</v>
      </c>
      <c r="D244" s="302">
        <v>92</v>
      </c>
      <c r="E244" s="260">
        <f t="shared" si="50"/>
        <v>1104</v>
      </c>
      <c r="F244" s="104">
        <v>0</v>
      </c>
      <c r="G244" s="260">
        <f t="shared" si="47"/>
        <v>1104</v>
      </c>
      <c r="H244" s="255">
        <v>7000</v>
      </c>
      <c r="I244" s="101">
        <v>0.19</v>
      </c>
      <c r="J244" s="58">
        <f t="shared" si="49"/>
        <v>7000</v>
      </c>
      <c r="K244" s="63">
        <f t="shared" si="48"/>
        <v>7728000</v>
      </c>
      <c r="L244" s="313">
        <v>2020105</v>
      </c>
      <c r="M244" s="5"/>
    </row>
    <row r="245" spans="2:13" x14ac:dyDescent="0.2">
      <c r="B245" s="318" t="s">
        <v>1125</v>
      </c>
      <c r="C245" s="315" t="s">
        <v>1144</v>
      </c>
      <c r="D245" s="302">
        <v>3</v>
      </c>
      <c r="E245" s="260">
        <f t="shared" si="50"/>
        <v>36</v>
      </c>
      <c r="F245" s="104">
        <v>0</v>
      </c>
      <c r="G245" s="260">
        <f t="shared" si="47"/>
        <v>36</v>
      </c>
      <c r="H245" s="255">
        <v>9000</v>
      </c>
      <c r="I245" s="101">
        <v>0.19</v>
      </c>
      <c r="J245" s="58">
        <f t="shared" si="49"/>
        <v>9000</v>
      </c>
      <c r="K245" s="63">
        <f t="shared" si="48"/>
        <v>324000</v>
      </c>
      <c r="L245" s="313">
        <v>2010103</v>
      </c>
      <c r="M245" s="5"/>
    </row>
    <row r="246" spans="2:13" x14ac:dyDescent="0.2">
      <c r="B246" s="318" t="s">
        <v>1080</v>
      </c>
      <c r="C246" s="315" t="s">
        <v>1144</v>
      </c>
      <c r="D246" s="302">
        <v>2</v>
      </c>
      <c r="E246" s="260">
        <f t="shared" si="50"/>
        <v>24</v>
      </c>
      <c r="F246" s="104">
        <v>0</v>
      </c>
      <c r="G246" s="260">
        <f t="shared" ref="G246:G309" si="51">SUM(E246)</f>
        <v>24</v>
      </c>
      <c r="H246" s="255">
        <v>90000</v>
      </c>
      <c r="I246" s="101">
        <v>0.19</v>
      </c>
      <c r="J246" s="58">
        <f t="shared" si="49"/>
        <v>90000</v>
      </c>
      <c r="K246" s="63">
        <f t="shared" si="48"/>
        <v>2160000</v>
      </c>
      <c r="L246" s="313">
        <v>2010103</v>
      </c>
      <c r="M246" s="5"/>
    </row>
    <row r="247" spans="2:13" x14ac:dyDescent="0.2">
      <c r="B247" s="318" t="s">
        <v>1208</v>
      </c>
      <c r="C247" s="315" t="s">
        <v>1203</v>
      </c>
      <c r="D247" s="302">
        <v>1000</v>
      </c>
      <c r="E247" s="260">
        <f t="shared" si="50"/>
        <v>12000</v>
      </c>
      <c r="F247" s="104">
        <v>0</v>
      </c>
      <c r="G247" s="260">
        <f t="shared" si="51"/>
        <v>12000</v>
      </c>
      <c r="H247" s="255">
        <v>75</v>
      </c>
      <c r="I247" s="101">
        <v>0.19</v>
      </c>
      <c r="J247" s="58">
        <f t="shared" si="49"/>
        <v>75</v>
      </c>
      <c r="K247" s="63">
        <f t="shared" si="48"/>
        <v>900000</v>
      </c>
      <c r="L247" s="313">
        <v>2020104</v>
      </c>
      <c r="M247" s="5"/>
    </row>
    <row r="248" spans="2:13" x14ac:dyDescent="0.2">
      <c r="B248" s="318" t="s">
        <v>1207</v>
      </c>
      <c r="C248" s="315" t="s">
        <v>1203</v>
      </c>
      <c r="D248" s="302">
        <v>1000</v>
      </c>
      <c r="E248" s="260">
        <f>SUM(D248*12)</f>
        <v>12000</v>
      </c>
      <c r="F248" s="104">
        <v>0</v>
      </c>
      <c r="G248" s="260">
        <f t="shared" si="51"/>
        <v>12000</v>
      </c>
      <c r="H248" s="255">
        <v>75</v>
      </c>
      <c r="I248" s="101">
        <v>0.19</v>
      </c>
      <c r="J248" s="58">
        <f t="shared" si="49"/>
        <v>75</v>
      </c>
      <c r="K248" s="63">
        <f t="shared" si="48"/>
        <v>900000</v>
      </c>
      <c r="L248" s="313">
        <v>2020104</v>
      </c>
      <c r="M248" s="5"/>
    </row>
    <row r="249" spans="2:13" x14ac:dyDescent="0.2">
      <c r="B249" s="318" t="s">
        <v>1206</v>
      </c>
      <c r="C249" s="315" t="s">
        <v>1203</v>
      </c>
      <c r="D249" s="302">
        <v>1000</v>
      </c>
      <c r="E249" s="260">
        <f t="shared" ref="E249:E266" si="52">SUM(D249*12)</f>
        <v>12000</v>
      </c>
      <c r="F249" s="104">
        <v>0</v>
      </c>
      <c r="G249" s="260">
        <f t="shared" si="51"/>
        <v>12000</v>
      </c>
      <c r="H249" s="255">
        <v>75</v>
      </c>
      <c r="I249" s="101">
        <v>0.19</v>
      </c>
      <c r="J249" s="58">
        <f t="shared" si="49"/>
        <v>75</v>
      </c>
      <c r="K249" s="63">
        <f t="shared" si="48"/>
        <v>900000</v>
      </c>
      <c r="L249" s="313">
        <v>2020104</v>
      </c>
      <c r="M249" s="5"/>
    </row>
    <row r="250" spans="2:13" x14ac:dyDescent="0.2">
      <c r="B250" s="318" t="s">
        <v>1209</v>
      </c>
      <c r="C250" s="315" t="s">
        <v>1144</v>
      </c>
      <c r="D250" s="302">
        <v>24</v>
      </c>
      <c r="E250" s="260">
        <f t="shared" si="52"/>
        <v>288</v>
      </c>
      <c r="F250" s="104">
        <v>0</v>
      </c>
      <c r="G250" s="260">
        <f t="shared" si="51"/>
        <v>288</v>
      </c>
      <c r="H250" s="255">
        <v>4500</v>
      </c>
      <c r="I250" s="101">
        <v>0.19</v>
      </c>
      <c r="J250" s="58">
        <f t="shared" si="49"/>
        <v>4500</v>
      </c>
      <c r="K250" s="63">
        <f t="shared" si="48"/>
        <v>1296000</v>
      </c>
      <c r="L250" s="313">
        <v>2020104</v>
      </c>
      <c r="M250" s="5"/>
    </row>
    <row r="251" spans="2:13" x14ac:dyDescent="0.2">
      <c r="B251" s="318" t="s">
        <v>1211</v>
      </c>
      <c r="C251" s="315" t="s">
        <v>1203</v>
      </c>
      <c r="D251" s="302">
        <v>20</v>
      </c>
      <c r="E251" s="260">
        <f t="shared" si="52"/>
        <v>240</v>
      </c>
      <c r="F251" s="104">
        <v>0</v>
      </c>
      <c r="G251" s="260">
        <f t="shared" si="51"/>
        <v>240</v>
      </c>
      <c r="H251" s="255">
        <v>75</v>
      </c>
      <c r="I251" s="101">
        <v>0.19</v>
      </c>
      <c r="J251" s="58">
        <f t="shared" si="49"/>
        <v>75</v>
      </c>
      <c r="K251" s="63">
        <f t="shared" si="48"/>
        <v>18000</v>
      </c>
      <c r="L251" s="313">
        <v>2020104</v>
      </c>
      <c r="M251" s="5"/>
    </row>
    <row r="252" spans="2:13" x14ac:dyDescent="0.2">
      <c r="B252" s="318" t="s">
        <v>1212</v>
      </c>
      <c r="C252" s="315" t="s">
        <v>1203</v>
      </c>
      <c r="D252" s="302">
        <v>10</v>
      </c>
      <c r="E252" s="260">
        <f t="shared" si="52"/>
        <v>120</v>
      </c>
      <c r="F252" s="104">
        <v>0</v>
      </c>
      <c r="G252" s="260">
        <f t="shared" si="51"/>
        <v>120</v>
      </c>
      <c r="H252" s="255">
        <v>75</v>
      </c>
      <c r="I252" s="101">
        <v>0.19</v>
      </c>
      <c r="J252" s="58">
        <f t="shared" si="49"/>
        <v>75</v>
      </c>
      <c r="K252" s="63">
        <f t="shared" si="48"/>
        <v>9000</v>
      </c>
      <c r="L252" s="313">
        <v>2020104</v>
      </c>
      <c r="M252" s="5"/>
    </row>
    <row r="253" spans="2:13" x14ac:dyDescent="0.2">
      <c r="B253" s="318" t="s">
        <v>1213</v>
      </c>
      <c r="C253" s="315" t="s">
        <v>1203</v>
      </c>
      <c r="D253" s="302">
        <v>100</v>
      </c>
      <c r="E253" s="260">
        <f t="shared" si="52"/>
        <v>1200</v>
      </c>
      <c r="F253" s="104">
        <v>0</v>
      </c>
      <c r="G253" s="260">
        <f t="shared" si="51"/>
        <v>1200</v>
      </c>
      <c r="H253" s="255">
        <v>80</v>
      </c>
      <c r="I253" s="101">
        <v>0.19</v>
      </c>
      <c r="J253" s="58">
        <f t="shared" si="49"/>
        <v>80</v>
      </c>
      <c r="K253" s="63">
        <f t="shared" si="48"/>
        <v>96000</v>
      </c>
      <c r="L253" s="313">
        <v>2020104</v>
      </c>
      <c r="M253" s="5"/>
    </row>
    <row r="254" spans="2:13" x14ac:dyDescent="0.2">
      <c r="B254" s="318" t="s">
        <v>1214</v>
      </c>
      <c r="C254" s="315" t="s">
        <v>1203</v>
      </c>
      <c r="D254" s="302">
        <v>100</v>
      </c>
      <c r="E254" s="260">
        <f t="shared" si="52"/>
        <v>1200</v>
      </c>
      <c r="F254" s="104">
        <v>0</v>
      </c>
      <c r="G254" s="260">
        <f t="shared" si="51"/>
        <v>1200</v>
      </c>
      <c r="H254" s="255">
        <v>80</v>
      </c>
      <c r="I254" s="101">
        <v>0.19</v>
      </c>
      <c r="J254" s="58">
        <f t="shared" si="49"/>
        <v>80</v>
      </c>
      <c r="K254" s="63">
        <f t="shared" si="48"/>
        <v>96000</v>
      </c>
      <c r="L254" s="313">
        <v>2020104</v>
      </c>
      <c r="M254" s="5"/>
    </row>
    <row r="255" spans="2:13" x14ac:dyDescent="0.2">
      <c r="B255" s="318" t="s">
        <v>484</v>
      </c>
      <c r="C255" s="315" t="s">
        <v>1203</v>
      </c>
      <c r="D255" s="302">
        <v>100</v>
      </c>
      <c r="E255" s="260">
        <f t="shared" si="52"/>
        <v>1200</v>
      </c>
      <c r="F255" s="104">
        <v>0</v>
      </c>
      <c r="G255" s="260">
        <f t="shared" si="51"/>
        <v>1200</v>
      </c>
      <c r="H255" s="255">
        <v>80</v>
      </c>
      <c r="I255" s="101">
        <v>0.19</v>
      </c>
      <c r="J255" s="58">
        <f t="shared" si="49"/>
        <v>80</v>
      </c>
      <c r="K255" s="63">
        <f t="shared" si="48"/>
        <v>96000</v>
      </c>
      <c r="L255" s="313">
        <v>2020104</v>
      </c>
      <c r="M255" s="5"/>
    </row>
    <row r="256" spans="2:13" x14ac:dyDescent="0.2">
      <c r="B256" s="318" t="s">
        <v>1215</v>
      </c>
      <c r="C256" s="315" t="s">
        <v>1203</v>
      </c>
      <c r="D256" s="302">
        <v>2000</v>
      </c>
      <c r="E256" s="260">
        <f t="shared" si="52"/>
        <v>24000</v>
      </c>
      <c r="F256" s="104">
        <v>0</v>
      </c>
      <c r="G256" s="260">
        <f t="shared" si="51"/>
        <v>24000</v>
      </c>
      <c r="H256" s="255">
        <v>75</v>
      </c>
      <c r="I256" s="101">
        <v>0.19</v>
      </c>
      <c r="J256" s="58">
        <f t="shared" si="49"/>
        <v>75</v>
      </c>
      <c r="K256" s="63">
        <f t="shared" si="48"/>
        <v>1800000</v>
      </c>
      <c r="L256" s="313">
        <v>2020104</v>
      </c>
      <c r="M256" s="5"/>
    </row>
    <row r="257" spans="2:13" x14ac:dyDescent="0.2">
      <c r="B257" s="318" t="s">
        <v>1206</v>
      </c>
      <c r="C257" s="315" t="s">
        <v>1203</v>
      </c>
      <c r="D257" s="302">
        <v>2000</v>
      </c>
      <c r="E257" s="260">
        <f t="shared" si="52"/>
        <v>24000</v>
      </c>
      <c r="F257" s="104">
        <v>0</v>
      </c>
      <c r="G257" s="260">
        <f t="shared" si="51"/>
        <v>24000</v>
      </c>
      <c r="H257" s="255">
        <v>75</v>
      </c>
      <c r="I257" s="101">
        <v>0.19</v>
      </c>
      <c r="J257" s="58">
        <f t="shared" si="49"/>
        <v>75</v>
      </c>
      <c r="K257" s="63">
        <f t="shared" si="48"/>
        <v>1800000</v>
      </c>
      <c r="L257" s="313">
        <v>2020104</v>
      </c>
      <c r="M257" s="5"/>
    </row>
    <row r="258" spans="2:13" x14ac:dyDescent="0.2">
      <c r="B258" s="318" t="s">
        <v>1216</v>
      </c>
      <c r="C258" s="315" t="s">
        <v>1203</v>
      </c>
      <c r="D258" s="302">
        <v>50</v>
      </c>
      <c r="E258" s="260">
        <f t="shared" si="52"/>
        <v>600</v>
      </c>
      <c r="F258" s="104">
        <v>0</v>
      </c>
      <c r="G258" s="260">
        <f t="shared" si="51"/>
        <v>600</v>
      </c>
      <c r="H258" s="255">
        <v>75</v>
      </c>
      <c r="I258" s="101">
        <v>0.19</v>
      </c>
      <c r="J258" s="58">
        <f t="shared" si="49"/>
        <v>75</v>
      </c>
      <c r="K258" s="63">
        <f t="shared" si="48"/>
        <v>45000</v>
      </c>
      <c r="L258" s="313">
        <v>2020104</v>
      </c>
      <c r="M258" s="5"/>
    </row>
    <row r="259" spans="2:13" x14ac:dyDescent="0.2">
      <c r="B259" s="318" t="s">
        <v>1217</v>
      </c>
      <c r="C259" s="315" t="s">
        <v>1203</v>
      </c>
      <c r="D259" s="302">
        <v>50</v>
      </c>
      <c r="E259" s="260">
        <f t="shared" si="52"/>
        <v>600</v>
      </c>
      <c r="F259" s="104">
        <v>0</v>
      </c>
      <c r="G259" s="260">
        <f t="shared" si="51"/>
        <v>600</v>
      </c>
      <c r="H259" s="255">
        <v>75</v>
      </c>
      <c r="I259" s="101">
        <v>0.19</v>
      </c>
      <c r="J259" s="58">
        <f t="shared" si="49"/>
        <v>75</v>
      </c>
      <c r="K259" s="63">
        <f t="shared" si="48"/>
        <v>45000</v>
      </c>
      <c r="L259" s="313">
        <v>2020104</v>
      </c>
      <c r="M259" s="5"/>
    </row>
    <row r="260" spans="2:13" x14ac:dyDescent="0.2">
      <c r="B260" s="318" t="s">
        <v>1218</v>
      </c>
      <c r="C260" s="315" t="s">
        <v>1203</v>
      </c>
      <c r="D260" s="302">
        <v>100</v>
      </c>
      <c r="E260" s="260">
        <f t="shared" si="52"/>
        <v>1200</v>
      </c>
      <c r="F260" s="104">
        <v>0</v>
      </c>
      <c r="G260" s="260">
        <f t="shared" si="51"/>
        <v>1200</v>
      </c>
      <c r="H260" s="255">
        <v>75</v>
      </c>
      <c r="I260" s="101">
        <v>0.19</v>
      </c>
      <c r="J260" s="58">
        <f t="shared" si="49"/>
        <v>75</v>
      </c>
      <c r="K260" s="63">
        <f t="shared" si="48"/>
        <v>90000</v>
      </c>
      <c r="L260" s="313">
        <v>2020104</v>
      </c>
      <c r="M260" s="5"/>
    </row>
    <row r="261" spans="2:13" x14ac:dyDescent="0.2">
      <c r="B261" s="318" t="s">
        <v>1219</v>
      </c>
      <c r="C261" s="315" t="s">
        <v>1144</v>
      </c>
      <c r="D261" s="302">
        <v>100</v>
      </c>
      <c r="E261" s="260">
        <f t="shared" si="52"/>
        <v>1200</v>
      </c>
      <c r="F261" s="104">
        <v>0</v>
      </c>
      <c r="G261" s="260">
        <f t="shared" si="51"/>
        <v>1200</v>
      </c>
      <c r="H261" s="255">
        <v>100</v>
      </c>
      <c r="I261" s="101">
        <v>0.19</v>
      </c>
      <c r="J261" s="58">
        <f t="shared" si="49"/>
        <v>100</v>
      </c>
      <c r="K261" s="63">
        <f t="shared" si="48"/>
        <v>120000</v>
      </c>
      <c r="L261" s="313">
        <v>2020104</v>
      </c>
      <c r="M261" s="5"/>
    </row>
    <row r="262" spans="2:13" x14ac:dyDescent="0.2">
      <c r="B262" s="318" t="s">
        <v>1220</v>
      </c>
      <c r="C262" s="315" t="s">
        <v>1203</v>
      </c>
      <c r="D262" s="302">
        <v>250</v>
      </c>
      <c r="E262" s="260">
        <f t="shared" si="52"/>
        <v>3000</v>
      </c>
      <c r="F262" s="104">
        <v>0</v>
      </c>
      <c r="G262" s="260">
        <f t="shared" si="51"/>
        <v>3000</v>
      </c>
      <c r="H262" s="255">
        <v>200</v>
      </c>
      <c r="I262" s="101">
        <v>0.19</v>
      </c>
      <c r="J262" s="58">
        <f t="shared" si="49"/>
        <v>200</v>
      </c>
      <c r="K262" s="63">
        <f t="shared" si="48"/>
        <v>600000</v>
      </c>
      <c r="L262" s="313">
        <v>2020104</v>
      </c>
      <c r="M262" s="5"/>
    </row>
    <row r="263" spans="2:13" x14ac:dyDescent="0.2">
      <c r="B263" s="318" t="s">
        <v>1221</v>
      </c>
      <c r="C263" s="315" t="s">
        <v>1203</v>
      </c>
      <c r="D263" s="302">
        <v>250</v>
      </c>
      <c r="E263" s="260">
        <f t="shared" si="52"/>
        <v>3000</v>
      </c>
      <c r="F263" s="104">
        <v>0</v>
      </c>
      <c r="G263" s="260">
        <f t="shared" si="51"/>
        <v>3000</v>
      </c>
      <c r="H263" s="255">
        <v>200</v>
      </c>
      <c r="I263" s="101">
        <v>0.19</v>
      </c>
      <c r="J263" s="58">
        <f t="shared" si="49"/>
        <v>200</v>
      </c>
      <c r="K263" s="63">
        <f t="shared" si="48"/>
        <v>600000</v>
      </c>
      <c r="L263" s="313">
        <v>2020104</v>
      </c>
      <c r="M263" s="5"/>
    </row>
    <row r="264" spans="2:13" x14ac:dyDescent="0.2">
      <c r="B264" s="318" t="s">
        <v>1222</v>
      </c>
      <c r="C264" s="315" t="s">
        <v>1203</v>
      </c>
      <c r="D264" s="302">
        <v>100</v>
      </c>
      <c r="E264" s="260">
        <f t="shared" si="52"/>
        <v>1200</v>
      </c>
      <c r="F264" s="104">
        <v>0</v>
      </c>
      <c r="G264" s="260">
        <f t="shared" si="51"/>
        <v>1200</v>
      </c>
      <c r="H264" s="255">
        <v>200</v>
      </c>
      <c r="I264" s="101">
        <v>0.19</v>
      </c>
      <c r="J264" s="58">
        <f t="shared" si="49"/>
        <v>200</v>
      </c>
      <c r="K264" s="63">
        <f t="shared" si="48"/>
        <v>240000</v>
      </c>
      <c r="L264" s="313">
        <v>2020104</v>
      </c>
      <c r="M264" s="5"/>
    </row>
    <row r="265" spans="2:13" x14ac:dyDescent="0.2">
      <c r="B265" s="318" t="s">
        <v>1223</v>
      </c>
      <c r="C265" s="315" t="s">
        <v>1203</v>
      </c>
      <c r="D265" s="302">
        <v>200</v>
      </c>
      <c r="E265" s="260">
        <f t="shared" si="52"/>
        <v>2400</v>
      </c>
      <c r="F265" s="104">
        <v>0</v>
      </c>
      <c r="G265" s="260">
        <f t="shared" si="51"/>
        <v>2400</v>
      </c>
      <c r="H265" s="255">
        <v>100</v>
      </c>
      <c r="I265" s="101">
        <v>0.19</v>
      </c>
      <c r="J265" s="58">
        <f t="shared" si="49"/>
        <v>100</v>
      </c>
      <c r="K265" s="63">
        <f t="shared" si="48"/>
        <v>240000</v>
      </c>
      <c r="L265" s="313">
        <v>2010104</v>
      </c>
      <c r="M265" s="5"/>
    </row>
    <row r="266" spans="2:13" x14ac:dyDescent="0.2">
      <c r="B266" s="318" t="s">
        <v>1224</v>
      </c>
      <c r="C266" s="315" t="s">
        <v>1203</v>
      </c>
      <c r="D266" s="302">
        <v>200</v>
      </c>
      <c r="E266" s="260">
        <f t="shared" si="52"/>
        <v>2400</v>
      </c>
      <c r="F266" s="104">
        <v>0</v>
      </c>
      <c r="G266" s="260">
        <f t="shared" si="51"/>
        <v>2400</v>
      </c>
      <c r="H266" s="255">
        <v>150</v>
      </c>
      <c r="I266" s="101">
        <v>0.19</v>
      </c>
      <c r="J266" s="58">
        <f t="shared" si="49"/>
        <v>150</v>
      </c>
      <c r="K266" s="63">
        <f t="shared" si="48"/>
        <v>360000</v>
      </c>
      <c r="L266" s="313">
        <v>2010104</v>
      </c>
      <c r="M266" s="5"/>
    </row>
    <row r="267" spans="2:13" x14ac:dyDescent="0.2">
      <c r="B267" s="318" t="s">
        <v>1210</v>
      </c>
      <c r="C267" s="315" t="s">
        <v>1203</v>
      </c>
      <c r="D267" s="302">
        <v>200</v>
      </c>
      <c r="E267" s="260">
        <f t="shared" si="50"/>
        <v>2400</v>
      </c>
      <c r="F267" s="104">
        <v>0</v>
      </c>
      <c r="G267" s="260">
        <f t="shared" si="51"/>
        <v>2400</v>
      </c>
      <c r="H267" s="255">
        <v>65</v>
      </c>
      <c r="I267" s="101">
        <v>0.19</v>
      </c>
      <c r="J267" s="58">
        <f t="shared" si="49"/>
        <v>65</v>
      </c>
      <c r="K267" s="63">
        <f t="shared" si="48"/>
        <v>156000</v>
      </c>
      <c r="L267" s="313">
        <v>2020104</v>
      </c>
      <c r="M267" s="5"/>
    </row>
    <row r="268" spans="2:13" x14ac:dyDescent="0.2">
      <c r="B268" s="318" t="s">
        <v>1081</v>
      </c>
      <c r="C268" s="102" t="s">
        <v>1203</v>
      </c>
      <c r="D268" s="301">
        <v>1500</v>
      </c>
      <c r="E268" s="260">
        <f t="shared" si="50"/>
        <v>18000</v>
      </c>
      <c r="F268" s="61">
        <v>0</v>
      </c>
      <c r="G268" s="260">
        <f t="shared" si="51"/>
        <v>18000</v>
      </c>
      <c r="H268" s="100">
        <v>90</v>
      </c>
      <c r="I268" s="101">
        <v>0.19</v>
      </c>
      <c r="J268" s="58">
        <f t="shared" si="49"/>
        <v>90</v>
      </c>
      <c r="K268" s="58">
        <f t="shared" si="48"/>
        <v>1620000</v>
      </c>
      <c r="L268" s="313">
        <v>2020104</v>
      </c>
      <c r="M268" s="5"/>
    </row>
    <row r="269" spans="2:13" x14ac:dyDescent="0.2">
      <c r="B269" s="318" t="s">
        <v>1082</v>
      </c>
      <c r="C269" s="315" t="s">
        <v>1203</v>
      </c>
      <c r="D269" s="302">
        <v>500</v>
      </c>
      <c r="E269" s="260">
        <f t="shared" si="50"/>
        <v>6000</v>
      </c>
      <c r="F269" s="104">
        <v>0</v>
      </c>
      <c r="G269" s="260">
        <f t="shared" si="51"/>
        <v>6000</v>
      </c>
      <c r="H269" s="255">
        <v>80</v>
      </c>
      <c r="I269" s="101">
        <v>0.19</v>
      </c>
      <c r="J269" s="58">
        <f t="shared" si="49"/>
        <v>80</v>
      </c>
      <c r="K269" s="63">
        <f t="shared" si="48"/>
        <v>480000</v>
      </c>
      <c r="L269" s="313">
        <v>2020104</v>
      </c>
      <c r="M269" s="5"/>
    </row>
    <row r="270" spans="2:13" x14ac:dyDescent="0.2">
      <c r="B270" s="318" t="s">
        <v>1083</v>
      </c>
      <c r="C270" s="315" t="s">
        <v>1203</v>
      </c>
      <c r="D270" s="302">
        <v>100</v>
      </c>
      <c r="E270" s="260">
        <f t="shared" si="50"/>
        <v>1200</v>
      </c>
      <c r="F270" s="104">
        <v>0</v>
      </c>
      <c r="G270" s="260">
        <f t="shared" si="51"/>
        <v>1200</v>
      </c>
      <c r="H270" s="255">
        <v>90</v>
      </c>
      <c r="I270" s="101">
        <v>0.19</v>
      </c>
      <c r="J270" s="58">
        <f t="shared" si="49"/>
        <v>90</v>
      </c>
      <c r="K270" s="63">
        <f t="shared" si="48"/>
        <v>108000</v>
      </c>
      <c r="L270" s="313">
        <v>2020104</v>
      </c>
      <c r="M270" s="5"/>
    </row>
    <row r="271" spans="2:13" x14ac:dyDescent="0.2">
      <c r="B271" s="319" t="s">
        <v>1084</v>
      </c>
      <c r="C271" s="315" t="s">
        <v>1203</v>
      </c>
      <c r="D271" s="302">
        <v>1000</v>
      </c>
      <c r="E271" s="260">
        <f t="shared" si="50"/>
        <v>12000</v>
      </c>
      <c r="F271" s="104">
        <v>0</v>
      </c>
      <c r="G271" s="260">
        <f t="shared" si="51"/>
        <v>12000</v>
      </c>
      <c r="H271" s="255">
        <v>100</v>
      </c>
      <c r="I271" s="101">
        <v>0.19</v>
      </c>
      <c r="J271" s="58">
        <f t="shared" si="49"/>
        <v>100</v>
      </c>
      <c r="K271" s="63">
        <f t="shared" si="48"/>
        <v>1200000</v>
      </c>
      <c r="L271" s="313">
        <v>2020104</v>
      </c>
      <c r="M271" s="5"/>
    </row>
    <row r="272" spans="2:13" x14ac:dyDescent="0.2">
      <c r="B272" s="318" t="s">
        <v>1085</v>
      </c>
      <c r="C272" s="315" t="s">
        <v>1203</v>
      </c>
      <c r="D272" s="302">
        <v>1000</v>
      </c>
      <c r="E272" s="260">
        <f t="shared" si="50"/>
        <v>12000</v>
      </c>
      <c r="F272" s="104">
        <v>0</v>
      </c>
      <c r="G272" s="260">
        <f t="shared" si="51"/>
        <v>12000</v>
      </c>
      <c r="H272" s="255">
        <v>90</v>
      </c>
      <c r="I272" s="101">
        <v>0.19</v>
      </c>
      <c r="J272" s="58">
        <f t="shared" si="49"/>
        <v>90</v>
      </c>
      <c r="K272" s="63">
        <f t="shared" si="48"/>
        <v>1080000</v>
      </c>
      <c r="L272" s="313">
        <v>2020104</v>
      </c>
      <c r="M272" s="5"/>
    </row>
    <row r="273" spans="2:13" x14ac:dyDescent="0.2">
      <c r="B273" s="318" t="s">
        <v>1086</v>
      </c>
      <c r="C273" s="315" t="s">
        <v>1203</v>
      </c>
      <c r="D273" s="302">
        <v>1000</v>
      </c>
      <c r="E273" s="260">
        <f t="shared" si="50"/>
        <v>12000</v>
      </c>
      <c r="F273" s="104">
        <v>0</v>
      </c>
      <c r="G273" s="260">
        <f t="shared" si="51"/>
        <v>12000</v>
      </c>
      <c r="H273" s="255">
        <v>100</v>
      </c>
      <c r="I273" s="101">
        <v>0.19</v>
      </c>
      <c r="J273" s="58">
        <f t="shared" si="49"/>
        <v>100</v>
      </c>
      <c r="K273" s="63">
        <f t="shared" si="48"/>
        <v>1200000</v>
      </c>
      <c r="L273" s="313">
        <v>2020104</v>
      </c>
      <c r="M273" s="5"/>
    </row>
    <row r="274" spans="2:13" x14ac:dyDescent="0.2">
      <c r="B274" s="318" t="s">
        <v>1196</v>
      </c>
      <c r="C274" s="315" t="s">
        <v>1203</v>
      </c>
      <c r="D274" s="302">
        <v>100</v>
      </c>
      <c r="E274" s="260">
        <f t="shared" si="50"/>
        <v>1200</v>
      </c>
      <c r="F274" s="104">
        <v>0</v>
      </c>
      <c r="G274" s="260">
        <f t="shared" si="51"/>
        <v>1200</v>
      </c>
      <c r="H274" s="255">
        <v>200</v>
      </c>
      <c r="I274" s="101">
        <v>0.19</v>
      </c>
      <c r="J274" s="58">
        <f t="shared" si="49"/>
        <v>200</v>
      </c>
      <c r="K274" s="63">
        <f t="shared" si="48"/>
        <v>240000</v>
      </c>
      <c r="L274" s="313">
        <v>2020104</v>
      </c>
      <c r="M274" s="5"/>
    </row>
    <row r="275" spans="2:13" x14ac:dyDescent="0.2">
      <c r="B275" s="318" t="s">
        <v>1087</v>
      </c>
      <c r="C275" s="315" t="s">
        <v>1203</v>
      </c>
      <c r="D275" s="302">
        <v>200</v>
      </c>
      <c r="E275" s="260">
        <f t="shared" si="50"/>
        <v>2400</v>
      </c>
      <c r="F275" s="104">
        <v>0</v>
      </c>
      <c r="G275" s="260">
        <f t="shared" si="51"/>
        <v>2400</v>
      </c>
      <c r="H275" s="255">
        <v>80</v>
      </c>
      <c r="I275" s="101">
        <v>0.19</v>
      </c>
      <c r="J275" s="58">
        <f t="shared" si="49"/>
        <v>80</v>
      </c>
      <c r="K275" s="63">
        <f t="shared" si="48"/>
        <v>192000</v>
      </c>
      <c r="L275" s="313">
        <v>2020104</v>
      </c>
      <c r="M275" s="5"/>
    </row>
    <row r="276" spans="2:13" x14ac:dyDescent="0.2">
      <c r="B276" s="318" t="s">
        <v>1088</v>
      </c>
      <c r="C276" s="315" t="s">
        <v>1141</v>
      </c>
      <c r="D276" s="302">
        <v>5</v>
      </c>
      <c r="E276" s="260">
        <f t="shared" si="50"/>
        <v>60</v>
      </c>
      <c r="F276" s="104">
        <v>0</v>
      </c>
      <c r="G276" s="260">
        <f t="shared" si="51"/>
        <v>60</v>
      </c>
      <c r="H276" s="255">
        <v>500</v>
      </c>
      <c r="I276" s="101"/>
      <c r="J276" s="58">
        <f t="shared" si="49"/>
        <v>500</v>
      </c>
      <c r="K276" s="63">
        <f t="shared" si="48"/>
        <v>30000</v>
      </c>
      <c r="L276" s="313">
        <v>2010103</v>
      </c>
      <c r="M276" s="5"/>
    </row>
    <row r="277" spans="2:13" x14ac:dyDescent="0.2">
      <c r="B277" s="318" t="s">
        <v>1089</v>
      </c>
      <c r="C277" s="315" t="s">
        <v>1141</v>
      </c>
      <c r="D277" s="302">
        <v>3</v>
      </c>
      <c r="E277" s="260">
        <f t="shared" si="50"/>
        <v>36</v>
      </c>
      <c r="F277" s="104">
        <v>0</v>
      </c>
      <c r="G277" s="260">
        <f t="shared" si="51"/>
        <v>36</v>
      </c>
      <c r="H277" s="255">
        <v>7500</v>
      </c>
      <c r="I277" s="101"/>
      <c r="J277" s="58">
        <f t="shared" si="49"/>
        <v>7500</v>
      </c>
      <c r="K277" s="63">
        <f t="shared" si="48"/>
        <v>270000</v>
      </c>
      <c r="L277" s="313">
        <v>2010103</v>
      </c>
      <c r="M277" s="5"/>
    </row>
    <row r="278" spans="2:13" x14ac:dyDescent="0.2">
      <c r="B278" s="319" t="s">
        <v>1090</v>
      </c>
      <c r="C278" s="315" t="s">
        <v>1141</v>
      </c>
      <c r="D278" s="302">
        <v>8</v>
      </c>
      <c r="E278" s="260">
        <f t="shared" si="50"/>
        <v>96</v>
      </c>
      <c r="F278" s="104">
        <v>0</v>
      </c>
      <c r="G278" s="260">
        <f t="shared" si="51"/>
        <v>96</v>
      </c>
      <c r="H278" s="255">
        <v>2800</v>
      </c>
      <c r="I278" s="101"/>
      <c r="J278" s="58">
        <f t="shared" si="49"/>
        <v>2800</v>
      </c>
      <c r="K278" s="63">
        <f t="shared" si="48"/>
        <v>268800</v>
      </c>
      <c r="L278" s="313">
        <v>2010103</v>
      </c>
      <c r="M278" s="5"/>
    </row>
    <row r="279" spans="2:13" x14ac:dyDescent="0.2">
      <c r="B279" s="318" t="s">
        <v>1091</v>
      </c>
      <c r="C279" s="315" t="s">
        <v>1139</v>
      </c>
      <c r="D279" s="302">
        <v>2</v>
      </c>
      <c r="E279" s="260">
        <f t="shared" si="50"/>
        <v>24</v>
      </c>
      <c r="F279" s="104">
        <v>0</v>
      </c>
      <c r="G279" s="260">
        <f t="shared" si="51"/>
        <v>24</v>
      </c>
      <c r="H279" s="255">
        <v>3000</v>
      </c>
      <c r="I279" s="101"/>
      <c r="J279" s="58">
        <f t="shared" si="49"/>
        <v>3000</v>
      </c>
      <c r="K279" s="63">
        <f t="shared" ref="K279:K312" si="53">+J279*G279</f>
        <v>72000</v>
      </c>
      <c r="L279" s="313">
        <v>2010103</v>
      </c>
      <c r="M279" s="5"/>
    </row>
    <row r="280" spans="2:13" x14ac:dyDescent="0.2">
      <c r="B280" s="318" t="s">
        <v>1092</v>
      </c>
      <c r="C280" s="315" t="s">
        <v>1144</v>
      </c>
      <c r="D280" s="302">
        <v>5</v>
      </c>
      <c r="E280" s="260">
        <f t="shared" si="50"/>
        <v>60</v>
      </c>
      <c r="F280" s="104">
        <v>0</v>
      </c>
      <c r="G280" s="260">
        <f t="shared" si="51"/>
        <v>60</v>
      </c>
      <c r="H280" s="255">
        <v>6500</v>
      </c>
      <c r="I280" s="101"/>
      <c r="J280" s="58">
        <f t="shared" si="49"/>
        <v>6500</v>
      </c>
      <c r="K280" s="63">
        <f t="shared" si="53"/>
        <v>390000</v>
      </c>
      <c r="L280" s="313">
        <v>2010103</v>
      </c>
      <c r="M280" s="5"/>
    </row>
    <row r="281" spans="2:13" x14ac:dyDescent="0.2">
      <c r="B281" s="318" t="s">
        <v>1093</v>
      </c>
      <c r="C281" s="315" t="s">
        <v>1144</v>
      </c>
      <c r="D281" s="302">
        <v>50</v>
      </c>
      <c r="E281" s="260">
        <f t="shared" si="50"/>
        <v>600</v>
      </c>
      <c r="F281" s="104">
        <v>0</v>
      </c>
      <c r="G281" s="260">
        <f t="shared" si="51"/>
        <v>600</v>
      </c>
      <c r="H281" s="255">
        <v>1000</v>
      </c>
      <c r="I281" s="101"/>
      <c r="J281" s="58">
        <v>200</v>
      </c>
      <c r="K281" s="63">
        <f t="shared" si="53"/>
        <v>120000</v>
      </c>
      <c r="L281" s="313">
        <v>2010103</v>
      </c>
      <c r="M281" s="5"/>
    </row>
    <row r="282" spans="2:13" x14ac:dyDescent="0.2">
      <c r="B282" s="318" t="s">
        <v>1094</v>
      </c>
      <c r="C282" s="315" t="s">
        <v>1141</v>
      </c>
      <c r="D282" s="302">
        <v>8</v>
      </c>
      <c r="E282" s="260">
        <f t="shared" si="50"/>
        <v>96</v>
      </c>
      <c r="F282" s="104">
        <v>0</v>
      </c>
      <c r="G282" s="260">
        <f t="shared" si="51"/>
        <v>96</v>
      </c>
      <c r="H282" s="255">
        <v>2500</v>
      </c>
      <c r="I282" s="101"/>
      <c r="J282" s="58">
        <f t="shared" si="49"/>
        <v>2500</v>
      </c>
      <c r="K282" s="63">
        <f t="shared" si="53"/>
        <v>240000</v>
      </c>
      <c r="L282" s="313">
        <v>2010103</v>
      </c>
      <c r="M282" s="5"/>
    </row>
    <row r="283" spans="2:13" x14ac:dyDescent="0.2">
      <c r="B283" s="318" t="s">
        <v>1095</v>
      </c>
      <c r="C283" s="315" t="s">
        <v>1144</v>
      </c>
      <c r="D283" s="302">
        <v>4</v>
      </c>
      <c r="E283" s="260">
        <f t="shared" si="50"/>
        <v>48</v>
      </c>
      <c r="F283" s="104">
        <v>0</v>
      </c>
      <c r="G283" s="260">
        <f t="shared" si="51"/>
        <v>48</v>
      </c>
      <c r="H283" s="255">
        <v>11000</v>
      </c>
      <c r="I283" s="101"/>
      <c r="J283" s="58">
        <f t="shared" si="49"/>
        <v>11000</v>
      </c>
      <c r="K283" s="63">
        <f t="shared" si="53"/>
        <v>528000</v>
      </c>
      <c r="L283" s="313">
        <v>2010103</v>
      </c>
      <c r="M283" s="5"/>
    </row>
    <row r="284" spans="2:13" x14ac:dyDescent="0.2">
      <c r="B284" s="318" t="s">
        <v>1096</v>
      </c>
      <c r="C284" s="315" t="s">
        <v>1141</v>
      </c>
      <c r="D284" s="302">
        <v>6</v>
      </c>
      <c r="E284" s="260">
        <f t="shared" si="50"/>
        <v>72</v>
      </c>
      <c r="F284" s="104">
        <v>0</v>
      </c>
      <c r="G284" s="260">
        <f t="shared" si="51"/>
        <v>72</v>
      </c>
      <c r="H284" s="255">
        <v>3200</v>
      </c>
      <c r="I284" s="101"/>
      <c r="J284" s="58">
        <f t="shared" si="49"/>
        <v>3200</v>
      </c>
      <c r="K284" s="63">
        <f t="shared" si="53"/>
        <v>230400</v>
      </c>
      <c r="L284" s="313">
        <v>2010103</v>
      </c>
      <c r="M284" s="5"/>
    </row>
    <row r="285" spans="2:13" x14ac:dyDescent="0.2">
      <c r="B285" s="318" t="s">
        <v>1097</v>
      </c>
      <c r="C285" s="315" t="s">
        <v>1144</v>
      </c>
      <c r="D285" s="302">
        <v>3</v>
      </c>
      <c r="E285" s="260">
        <f t="shared" si="50"/>
        <v>36</v>
      </c>
      <c r="F285" s="104">
        <v>0</v>
      </c>
      <c r="G285" s="260">
        <f t="shared" si="51"/>
        <v>36</v>
      </c>
      <c r="H285" s="255">
        <v>3600</v>
      </c>
      <c r="I285" s="101"/>
      <c r="J285" s="58">
        <f t="shared" si="49"/>
        <v>3600</v>
      </c>
      <c r="K285" s="63">
        <f t="shared" si="53"/>
        <v>129600</v>
      </c>
      <c r="L285" s="313">
        <v>2010103</v>
      </c>
      <c r="M285" s="5"/>
    </row>
    <row r="286" spans="2:13" x14ac:dyDescent="0.2">
      <c r="B286" s="318" t="s">
        <v>1098</v>
      </c>
      <c r="C286" s="315" t="s">
        <v>1144</v>
      </c>
      <c r="D286" s="302">
        <v>2</v>
      </c>
      <c r="E286" s="260">
        <f t="shared" si="50"/>
        <v>24</v>
      </c>
      <c r="F286" s="104">
        <v>0</v>
      </c>
      <c r="G286" s="260">
        <f t="shared" si="51"/>
        <v>24</v>
      </c>
      <c r="H286" s="255">
        <v>6000</v>
      </c>
      <c r="I286" s="101"/>
      <c r="J286" s="58">
        <f t="shared" ref="J286:J312" si="54">H286</f>
        <v>6000</v>
      </c>
      <c r="K286" s="63">
        <f t="shared" si="53"/>
        <v>144000</v>
      </c>
      <c r="L286" s="313">
        <v>2010103</v>
      </c>
      <c r="M286" s="5"/>
    </row>
    <row r="287" spans="2:13" x14ac:dyDescent="0.2">
      <c r="B287" s="318" t="s">
        <v>1099</v>
      </c>
      <c r="C287" s="315" t="s">
        <v>1144</v>
      </c>
      <c r="D287" s="302">
        <v>2</v>
      </c>
      <c r="E287" s="260">
        <f t="shared" si="50"/>
        <v>24</v>
      </c>
      <c r="F287" s="104">
        <v>0</v>
      </c>
      <c r="G287" s="260">
        <f t="shared" si="51"/>
        <v>24</v>
      </c>
      <c r="H287" s="255">
        <v>6200</v>
      </c>
      <c r="I287" s="101"/>
      <c r="J287" s="58">
        <f t="shared" si="54"/>
        <v>6200</v>
      </c>
      <c r="K287" s="63">
        <f t="shared" si="53"/>
        <v>148800</v>
      </c>
      <c r="L287" s="313">
        <v>2010103</v>
      </c>
      <c r="M287" s="5"/>
    </row>
    <row r="288" spans="2:13" x14ac:dyDescent="0.2">
      <c r="B288" s="318" t="s">
        <v>1100</v>
      </c>
      <c r="C288" s="315" t="s">
        <v>1204</v>
      </c>
      <c r="D288" s="302">
        <v>10</v>
      </c>
      <c r="E288" s="260">
        <f t="shared" si="50"/>
        <v>120</v>
      </c>
      <c r="F288" s="104">
        <v>0</v>
      </c>
      <c r="G288" s="260">
        <f t="shared" si="51"/>
        <v>120</v>
      </c>
      <c r="H288" s="255">
        <v>11000</v>
      </c>
      <c r="I288" s="101"/>
      <c r="J288" s="58">
        <f t="shared" si="54"/>
        <v>11000</v>
      </c>
      <c r="K288" s="63">
        <f t="shared" si="53"/>
        <v>1320000</v>
      </c>
      <c r="L288" s="313">
        <v>201013</v>
      </c>
      <c r="M288" s="5"/>
    </row>
    <row r="289" spans="2:13" x14ac:dyDescent="0.2">
      <c r="B289" s="318" t="s">
        <v>1101</v>
      </c>
      <c r="C289" s="315" t="s">
        <v>1204</v>
      </c>
      <c r="D289" s="302">
        <v>10</v>
      </c>
      <c r="E289" s="260">
        <f t="shared" si="50"/>
        <v>120</v>
      </c>
      <c r="F289" s="104">
        <v>0</v>
      </c>
      <c r="G289" s="260">
        <f t="shared" si="51"/>
        <v>120</v>
      </c>
      <c r="H289" s="255">
        <v>12000</v>
      </c>
      <c r="I289" s="101"/>
      <c r="J289" s="58">
        <f t="shared" si="54"/>
        <v>12000</v>
      </c>
      <c r="K289" s="63">
        <f t="shared" si="53"/>
        <v>1440000</v>
      </c>
      <c r="L289" s="313">
        <v>2010103</v>
      </c>
      <c r="M289" s="5"/>
    </row>
    <row r="290" spans="2:13" x14ac:dyDescent="0.2">
      <c r="B290" s="318" t="s">
        <v>1123</v>
      </c>
      <c r="C290" s="315" t="s">
        <v>1139</v>
      </c>
      <c r="D290" s="302">
        <v>2</v>
      </c>
      <c r="E290" s="260">
        <f t="shared" si="50"/>
        <v>24</v>
      </c>
      <c r="F290" s="104">
        <v>0</v>
      </c>
      <c r="G290" s="260">
        <f t="shared" si="51"/>
        <v>24</v>
      </c>
      <c r="H290" s="255">
        <v>65000</v>
      </c>
      <c r="I290" s="101"/>
      <c r="J290" s="58">
        <f t="shared" si="54"/>
        <v>65000</v>
      </c>
      <c r="K290" s="63">
        <f t="shared" si="53"/>
        <v>1560000</v>
      </c>
      <c r="L290" s="313">
        <v>2010103</v>
      </c>
      <c r="M290" s="5"/>
    </row>
    <row r="291" spans="2:13" x14ac:dyDescent="0.2">
      <c r="B291" s="319" t="s">
        <v>1102</v>
      </c>
      <c r="C291" s="315" t="s">
        <v>1144</v>
      </c>
      <c r="D291" s="302">
        <v>4</v>
      </c>
      <c r="E291" s="260">
        <f t="shared" si="50"/>
        <v>48</v>
      </c>
      <c r="F291" s="104">
        <v>0</v>
      </c>
      <c r="G291" s="260">
        <f t="shared" si="51"/>
        <v>48</v>
      </c>
      <c r="H291" s="255">
        <v>6700</v>
      </c>
      <c r="I291" s="101"/>
      <c r="J291" s="58">
        <f t="shared" si="54"/>
        <v>6700</v>
      </c>
      <c r="K291" s="63">
        <f t="shared" si="53"/>
        <v>321600</v>
      </c>
      <c r="L291" s="313">
        <v>2010103</v>
      </c>
      <c r="M291" s="5"/>
    </row>
    <row r="292" spans="2:13" x14ac:dyDescent="0.2">
      <c r="B292" s="318" t="s">
        <v>1103</v>
      </c>
      <c r="C292" s="315" t="s">
        <v>1144</v>
      </c>
      <c r="D292" s="302">
        <v>15</v>
      </c>
      <c r="E292" s="260">
        <f t="shared" si="50"/>
        <v>180</v>
      </c>
      <c r="F292" s="104">
        <v>0</v>
      </c>
      <c r="G292" s="260">
        <f t="shared" si="51"/>
        <v>180</v>
      </c>
      <c r="H292" s="255">
        <v>1500</v>
      </c>
      <c r="I292" s="101"/>
      <c r="J292" s="58">
        <f t="shared" si="54"/>
        <v>1500</v>
      </c>
      <c r="K292" s="63">
        <f t="shared" si="53"/>
        <v>270000</v>
      </c>
      <c r="L292" s="313">
        <v>2010103</v>
      </c>
      <c r="M292" s="5"/>
    </row>
    <row r="293" spans="2:13" x14ac:dyDescent="0.2">
      <c r="B293" s="318" t="s">
        <v>1104</v>
      </c>
      <c r="C293" s="315" t="s">
        <v>1144</v>
      </c>
      <c r="D293" s="302">
        <v>20</v>
      </c>
      <c r="E293" s="260">
        <f t="shared" si="50"/>
        <v>240</v>
      </c>
      <c r="F293" s="104">
        <v>0</v>
      </c>
      <c r="G293" s="260">
        <f t="shared" si="51"/>
        <v>240</v>
      </c>
      <c r="H293" s="255">
        <v>200</v>
      </c>
      <c r="I293" s="101"/>
      <c r="J293" s="58">
        <f t="shared" si="54"/>
        <v>200</v>
      </c>
      <c r="K293" s="63">
        <f t="shared" si="53"/>
        <v>48000</v>
      </c>
      <c r="L293" s="313">
        <v>2010103</v>
      </c>
      <c r="M293" s="5"/>
    </row>
    <row r="294" spans="2:13" x14ac:dyDescent="0.2">
      <c r="B294" s="318" t="s">
        <v>1205</v>
      </c>
      <c r="C294" s="315" t="s">
        <v>1144</v>
      </c>
      <c r="D294" s="302">
        <v>15</v>
      </c>
      <c r="E294" s="260">
        <f t="shared" si="50"/>
        <v>180</v>
      </c>
      <c r="F294" s="104">
        <v>0</v>
      </c>
      <c r="G294" s="260">
        <f t="shared" si="51"/>
        <v>180</v>
      </c>
      <c r="H294" s="255">
        <v>350</v>
      </c>
      <c r="I294" s="101"/>
      <c r="J294" s="58">
        <f t="shared" si="54"/>
        <v>350</v>
      </c>
      <c r="K294" s="63">
        <f t="shared" si="53"/>
        <v>63000</v>
      </c>
      <c r="L294" s="313">
        <v>2010103</v>
      </c>
      <c r="M294" s="5"/>
    </row>
    <row r="295" spans="2:13" x14ac:dyDescent="0.2">
      <c r="B295" s="318" t="s">
        <v>1105</v>
      </c>
      <c r="C295" s="315" t="s">
        <v>1144</v>
      </c>
      <c r="D295" s="302">
        <v>10</v>
      </c>
      <c r="E295" s="260">
        <f t="shared" si="50"/>
        <v>120</v>
      </c>
      <c r="F295" s="104">
        <v>0</v>
      </c>
      <c r="G295" s="260">
        <f t="shared" si="51"/>
        <v>120</v>
      </c>
      <c r="H295" s="255">
        <v>500</v>
      </c>
      <c r="I295" s="101"/>
      <c r="J295" s="58">
        <f t="shared" si="54"/>
        <v>500</v>
      </c>
      <c r="K295" s="63">
        <f t="shared" si="53"/>
        <v>60000</v>
      </c>
      <c r="L295" s="313">
        <v>2010103</v>
      </c>
      <c r="M295" s="5"/>
    </row>
    <row r="296" spans="2:13" x14ac:dyDescent="0.2">
      <c r="B296" s="318" t="s">
        <v>1106</v>
      </c>
      <c r="C296" s="315" t="s">
        <v>1144</v>
      </c>
      <c r="D296" s="302">
        <v>10</v>
      </c>
      <c r="E296" s="260">
        <f t="shared" si="50"/>
        <v>120</v>
      </c>
      <c r="F296" s="104">
        <v>0</v>
      </c>
      <c r="G296" s="260">
        <f t="shared" si="51"/>
        <v>120</v>
      </c>
      <c r="H296" s="255">
        <v>800</v>
      </c>
      <c r="I296" s="101"/>
      <c r="J296" s="58">
        <f t="shared" si="54"/>
        <v>800</v>
      </c>
      <c r="K296" s="63">
        <f t="shared" si="53"/>
        <v>96000</v>
      </c>
      <c r="L296" s="313">
        <v>2010201</v>
      </c>
      <c r="M296" s="5"/>
    </row>
    <row r="297" spans="2:13" x14ac:dyDescent="0.2">
      <c r="B297" s="318" t="s">
        <v>1107</v>
      </c>
      <c r="C297" s="315" t="s">
        <v>1144</v>
      </c>
      <c r="D297" s="302">
        <v>2</v>
      </c>
      <c r="E297" s="260">
        <f t="shared" si="50"/>
        <v>24</v>
      </c>
      <c r="F297" s="104">
        <v>0</v>
      </c>
      <c r="G297" s="260">
        <f t="shared" si="51"/>
        <v>24</v>
      </c>
      <c r="H297" s="255">
        <v>85000</v>
      </c>
      <c r="I297" s="101"/>
      <c r="J297" s="58">
        <f t="shared" si="54"/>
        <v>85000</v>
      </c>
      <c r="K297" s="63">
        <f t="shared" si="53"/>
        <v>2040000</v>
      </c>
      <c r="L297" s="313">
        <v>2010103</v>
      </c>
      <c r="M297" s="5"/>
    </row>
    <row r="298" spans="2:13" x14ac:dyDescent="0.2">
      <c r="B298" s="318" t="s">
        <v>1108</v>
      </c>
      <c r="C298" s="315" t="s">
        <v>1144</v>
      </c>
      <c r="D298" s="302">
        <v>2</v>
      </c>
      <c r="E298" s="260">
        <f t="shared" si="50"/>
        <v>24</v>
      </c>
      <c r="F298" s="104">
        <v>0</v>
      </c>
      <c r="G298" s="260">
        <f t="shared" si="51"/>
        <v>24</v>
      </c>
      <c r="H298" s="255">
        <v>92000</v>
      </c>
      <c r="I298" s="101"/>
      <c r="J298" s="58">
        <f t="shared" si="54"/>
        <v>92000</v>
      </c>
      <c r="K298" s="63">
        <f t="shared" si="53"/>
        <v>2208000</v>
      </c>
      <c r="L298" s="313">
        <v>2010103</v>
      </c>
      <c r="M298" s="5"/>
    </row>
    <row r="299" spans="2:13" x14ac:dyDescent="0.2">
      <c r="B299" s="318" t="s">
        <v>1109</v>
      </c>
      <c r="C299" s="315" t="s">
        <v>1144</v>
      </c>
      <c r="D299" s="302">
        <v>5</v>
      </c>
      <c r="E299" s="260">
        <f t="shared" si="50"/>
        <v>60</v>
      </c>
      <c r="F299" s="104">
        <v>0</v>
      </c>
      <c r="G299" s="260">
        <f t="shared" si="51"/>
        <v>60</v>
      </c>
      <c r="H299" s="307">
        <v>75000</v>
      </c>
      <c r="I299" s="101"/>
      <c r="J299" s="58">
        <f t="shared" si="54"/>
        <v>75000</v>
      </c>
      <c r="K299" s="63">
        <f t="shared" si="53"/>
        <v>4500000</v>
      </c>
      <c r="L299" s="313">
        <v>2010103</v>
      </c>
      <c r="M299" s="5"/>
    </row>
    <row r="300" spans="2:13" x14ac:dyDescent="0.2">
      <c r="B300" s="318" t="s">
        <v>1124</v>
      </c>
      <c r="C300" s="315" t="s">
        <v>1144</v>
      </c>
      <c r="D300" s="302">
        <v>30</v>
      </c>
      <c r="E300" s="260">
        <f t="shared" si="50"/>
        <v>360</v>
      </c>
      <c r="F300" s="104">
        <v>0</v>
      </c>
      <c r="G300" s="260">
        <f t="shared" si="51"/>
        <v>360</v>
      </c>
      <c r="H300" s="307">
        <v>1000</v>
      </c>
      <c r="I300" s="101"/>
      <c r="J300" s="58">
        <f t="shared" si="54"/>
        <v>1000</v>
      </c>
      <c r="K300" s="63">
        <f t="shared" si="53"/>
        <v>360000</v>
      </c>
      <c r="L300" s="313">
        <v>2010103</v>
      </c>
      <c r="M300" s="5"/>
    </row>
    <row r="301" spans="2:13" x14ac:dyDescent="0.2">
      <c r="B301" s="318" t="s">
        <v>1110</v>
      </c>
      <c r="C301" s="315" t="s">
        <v>1144</v>
      </c>
      <c r="D301" s="302">
        <v>30</v>
      </c>
      <c r="E301" s="260">
        <f t="shared" si="50"/>
        <v>360</v>
      </c>
      <c r="F301" s="104">
        <v>0</v>
      </c>
      <c r="G301" s="260">
        <f t="shared" si="51"/>
        <v>360</v>
      </c>
      <c r="H301" s="307">
        <v>500</v>
      </c>
      <c r="I301" s="101"/>
      <c r="J301" s="58">
        <f t="shared" si="54"/>
        <v>500</v>
      </c>
      <c r="K301" s="63">
        <f t="shared" si="53"/>
        <v>180000</v>
      </c>
      <c r="L301" s="313">
        <v>2010103</v>
      </c>
      <c r="M301" s="5"/>
    </row>
    <row r="302" spans="2:13" x14ac:dyDescent="0.2">
      <c r="B302" s="318" t="s">
        <v>1111</v>
      </c>
      <c r="C302" s="315" t="s">
        <v>1144</v>
      </c>
      <c r="D302" s="302">
        <v>5</v>
      </c>
      <c r="E302" s="260">
        <f t="shared" si="50"/>
        <v>60</v>
      </c>
      <c r="F302" s="104">
        <v>0</v>
      </c>
      <c r="G302" s="260">
        <f t="shared" si="51"/>
        <v>60</v>
      </c>
      <c r="H302" s="307">
        <v>3500</v>
      </c>
      <c r="I302" s="101"/>
      <c r="J302" s="58">
        <f t="shared" si="54"/>
        <v>3500</v>
      </c>
      <c r="K302" s="63">
        <f t="shared" si="53"/>
        <v>210000</v>
      </c>
      <c r="L302" s="313">
        <v>2010103</v>
      </c>
      <c r="M302" s="5"/>
    </row>
    <row r="303" spans="2:13" x14ac:dyDescent="0.2">
      <c r="B303" s="318" t="s">
        <v>1112</v>
      </c>
      <c r="C303" s="315" t="s">
        <v>1140</v>
      </c>
      <c r="D303" s="302">
        <v>1</v>
      </c>
      <c r="E303" s="260">
        <f t="shared" si="50"/>
        <v>12</v>
      </c>
      <c r="F303" s="104">
        <v>0</v>
      </c>
      <c r="G303" s="260">
        <f t="shared" si="51"/>
        <v>12</v>
      </c>
      <c r="H303" s="307">
        <v>6500</v>
      </c>
      <c r="I303" s="101"/>
      <c r="J303" s="58">
        <f t="shared" si="54"/>
        <v>6500</v>
      </c>
      <c r="K303" s="63">
        <f t="shared" si="53"/>
        <v>78000</v>
      </c>
      <c r="L303" s="313">
        <v>2010103</v>
      </c>
      <c r="M303" s="5"/>
    </row>
    <row r="304" spans="2:13" x14ac:dyDescent="0.2">
      <c r="B304" s="318" t="s">
        <v>1113</v>
      </c>
      <c r="C304" s="315" t="s">
        <v>1144</v>
      </c>
      <c r="D304" s="302">
        <v>2</v>
      </c>
      <c r="E304" s="260">
        <f t="shared" si="50"/>
        <v>24</v>
      </c>
      <c r="F304" s="104">
        <v>0</v>
      </c>
      <c r="G304" s="260">
        <f t="shared" si="51"/>
        <v>24</v>
      </c>
      <c r="H304" s="307">
        <v>25000</v>
      </c>
      <c r="I304" s="101"/>
      <c r="J304" s="58">
        <f t="shared" si="54"/>
        <v>25000</v>
      </c>
      <c r="K304" s="63">
        <f t="shared" si="53"/>
        <v>600000</v>
      </c>
      <c r="L304" s="313">
        <v>2010103</v>
      </c>
      <c r="M304" s="5"/>
    </row>
    <row r="305" spans="2:13" x14ac:dyDescent="0.2">
      <c r="B305" s="318" t="s">
        <v>1114</v>
      </c>
      <c r="C305" s="315" t="s">
        <v>1144</v>
      </c>
      <c r="D305" s="302">
        <v>10</v>
      </c>
      <c r="E305" s="260">
        <f t="shared" si="50"/>
        <v>120</v>
      </c>
      <c r="F305" s="104">
        <v>0</v>
      </c>
      <c r="G305" s="260">
        <f t="shared" si="51"/>
        <v>120</v>
      </c>
      <c r="H305" s="307">
        <v>6000</v>
      </c>
      <c r="I305" s="101"/>
      <c r="J305" s="58">
        <f t="shared" si="54"/>
        <v>6000</v>
      </c>
      <c r="K305" s="63">
        <f t="shared" si="53"/>
        <v>720000</v>
      </c>
      <c r="L305" s="313">
        <v>2010103</v>
      </c>
      <c r="M305" s="5"/>
    </row>
    <row r="306" spans="2:13" x14ac:dyDescent="0.2">
      <c r="B306" s="318" t="s">
        <v>1115</v>
      </c>
      <c r="C306" s="315" t="s">
        <v>1144</v>
      </c>
      <c r="D306" s="302">
        <v>10</v>
      </c>
      <c r="E306" s="260">
        <f t="shared" ref="E306:E312" si="55">SUM(D306*12)</f>
        <v>120</v>
      </c>
      <c r="F306" s="104">
        <v>0</v>
      </c>
      <c r="G306" s="260">
        <f t="shared" si="51"/>
        <v>120</v>
      </c>
      <c r="H306" s="307">
        <v>5500</v>
      </c>
      <c r="I306" s="101"/>
      <c r="J306" s="58">
        <f t="shared" si="54"/>
        <v>5500</v>
      </c>
      <c r="K306" s="63">
        <f t="shared" si="53"/>
        <v>660000</v>
      </c>
      <c r="L306" s="313">
        <v>2010103</v>
      </c>
      <c r="M306" s="5"/>
    </row>
    <row r="307" spans="2:13" x14ac:dyDescent="0.2">
      <c r="B307" s="318" t="s">
        <v>1116</v>
      </c>
      <c r="C307" s="315" t="s">
        <v>1144</v>
      </c>
      <c r="D307" s="302">
        <v>1</v>
      </c>
      <c r="E307" s="260">
        <f t="shared" si="55"/>
        <v>12</v>
      </c>
      <c r="F307" s="104">
        <v>0</v>
      </c>
      <c r="G307" s="260">
        <f t="shared" si="51"/>
        <v>12</v>
      </c>
      <c r="H307" s="307">
        <v>8500</v>
      </c>
      <c r="I307" s="101"/>
      <c r="J307" s="58">
        <f t="shared" si="54"/>
        <v>8500</v>
      </c>
      <c r="K307" s="63">
        <f t="shared" si="53"/>
        <v>102000</v>
      </c>
      <c r="L307" s="313">
        <v>2010103</v>
      </c>
      <c r="M307" s="5"/>
    </row>
    <row r="308" spans="2:13" x14ac:dyDescent="0.2">
      <c r="B308" s="318" t="s">
        <v>1117</v>
      </c>
      <c r="C308" s="315" t="s">
        <v>1144</v>
      </c>
      <c r="D308" s="302">
        <v>1</v>
      </c>
      <c r="E308" s="260">
        <f t="shared" si="55"/>
        <v>12</v>
      </c>
      <c r="F308" s="104">
        <v>0</v>
      </c>
      <c r="G308" s="260">
        <f t="shared" si="51"/>
        <v>12</v>
      </c>
      <c r="H308" s="105">
        <v>6000</v>
      </c>
      <c r="I308" s="101"/>
      <c r="J308" s="58">
        <f t="shared" si="54"/>
        <v>6000</v>
      </c>
      <c r="K308" s="63">
        <f t="shared" si="53"/>
        <v>72000</v>
      </c>
      <c r="L308" s="313">
        <v>2010103</v>
      </c>
      <c r="M308" s="5"/>
    </row>
    <row r="309" spans="2:13" x14ac:dyDescent="0.2">
      <c r="B309" s="318" t="s">
        <v>1118</v>
      </c>
      <c r="C309" s="315" t="s">
        <v>1144</v>
      </c>
      <c r="D309" s="302">
        <v>12</v>
      </c>
      <c r="E309" s="260">
        <f t="shared" si="55"/>
        <v>144</v>
      </c>
      <c r="F309" s="104">
        <v>0</v>
      </c>
      <c r="G309" s="260">
        <f t="shared" si="51"/>
        <v>144</v>
      </c>
      <c r="H309" s="105">
        <v>3500</v>
      </c>
      <c r="I309" s="101"/>
      <c r="J309" s="58">
        <f t="shared" si="54"/>
        <v>3500</v>
      </c>
      <c r="K309" s="63">
        <f t="shared" si="53"/>
        <v>504000</v>
      </c>
      <c r="L309" s="313">
        <v>2010103</v>
      </c>
      <c r="M309" s="5"/>
    </row>
    <row r="310" spans="2:13" x14ac:dyDescent="0.2">
      <c r="B310" s="318" t="s">
        <v>1119</v>
      </c>
      <c r="C310" s="315" t="s">
        <v>1144</v>
      </c>
      <c r="D310" s="302">
        <v>24</v>
      </c>
      <c r="E310" s="260">
        <f t="shared" si="55"/>
        <v>288</v>
      </c>
      <c r="F310" s="104">
        <v>0</v>
      </c>
      <c r="G310" s="260">
        <f t="shared" ref="G310:G312" si="56">SUM(E310)</f>
        <v>288</v>
      </c>
      <c r="H310" s="105">
        <v>800</v>
      </c>
      <c r="I310" s="101"/>
      <c r="J310" s="58">
        <f t="shared" si="54"/>
        <v>800</v>
      </c>
      <c r="K310" s="63">
        <f t="shared" si="53"/>
        <v>230400</v>
      </c>
      <c r="L310" s="313">
        <v>2010103</v>
      </c>
      <c r="M310" s="5"/>
    </row>
    <row r="311" spans="2:13" x14ac:dyDescent="0.2">
      <c r="B311" s="318" t="s">
        <v>1120</v>
      </c>
      <c r="C311" s="315" t="s">
        <v>1144</v>
      </c>
      <c r="D311" s="302">
        <v>8</v>
      </c>
      <c r="E311" s="260">
        <f t="shared" si="55"/>
        <v>96</v>
      </c>
      <c r="F311" s="104">
        <v>0</v>
      </c>
      <c r="G311" s="260">
        <f t="shared" si="56"/>
        <v>96</v>
      </c>
      <c r="H311" s="105">
        <v>2800</v>
      </c>
      <c r="I311" s="101"/>
      <c r="J311" s="58">
        <f t="shared" si="54"/>
        <v>2800</v>
      </c>
      <c r="K311" s="63">
        <f t="shared" si="53"/>
        <v>268800</v>
      </c>
      <c r="L311" s="313">
        <v>2010103</v>
      </c>
      <c r="M311" s="5"/>
    </row>
    <row r="312" spans="2:13" ht="13.5" thickBot="1" x14ac:dyDescent="0.25">
      <c r="B312" s="318" t="s">
        <v>1121</v>
      </c>
      <c r="C312" s="315" t="s">
        <v>1144</v>
      </c>
      <c r="D312" s="302">
        <v>12</v>
      </c>
      <c r="E312" s="260">
        <f t="shared" si="55"/>
        <v>144</v>
      </c>
      <c r="F312" s="104">
        <v>0</v>
      </c>
      <c r="G312" s="260">
        <f t="shared" si="56"/>
        <v>144</v>
      </c>
      <c r="H312" s="105">
        <v>2000</v>
      </c>
      <c r="I312" s="101"/>
      <c r="J312" s="58">
        <f t="shared" si="54"/>
        <v>2000</v>
      </c>
      <c r="K312" s="63">
        <f t="shared" si="53"/>
        <v>288000</v>
      </c>
      <c r="L312" s="313">
        <v>2010103</v>
      </c>
      <c r="M312" s="5"/>
    </row>
    <row r="313" spans="2:13" ht="13.5" thickBot="1" x14ac:dyDescent="0.25">
      <c r="B313" s="312" t="s">
        <v>31</v>
      </c>
      <c r="C313" s="316"/>
      <c r="D313" s="303">
        <f>SUM(D13:D312)</f>
        <v>20513.099999999999</v>
      </c>
      <c r="E313" s="107">
        <f t="shared" ref="E313:H313" si="57">SUM(E13:E312)</f>
        <v>246157.2</v>
      </c>
      <c r="F313" s="107">
        <f t="shared" si="57"/>
        <v>0</v>
      </c>
      <c r="G313" s="107">
        <f t="shared" si="57"/>
        <v>246157.2</v>
      </c>
      <c r="H313" s="107">
        <f t="shared" si="57"/>
        <v>5437045</v>
      </c>
      <c r="I313" s="107">
        <v>0</v>
      </c>
      <c r="J313" s="107">
        <f>SUM(J13:J312)</f>
        <v>4629493.72</v>
      </c>
      <c r="K313" s="323">
        <f>SUM(K169:K312)</f>
        <v>93056976</v>
      </c>
      <c r="L313" s="83"/>
    </row>
    <row r="314" spans="2:13" x14ac:dyDescent="0.2">
      <c r="B314" s="254"/>
      <c r="C314" s="99"/>
      <c r="D314" s="85"/>
      <c r="E314" s="85"/>
      <c r="F314" s="85"/>
      <c r="G314" s="85"/>
      <c r="H314" s="86"/>
      <c r="I314" s="87"/>
      <c r="J314" s="86"/>
      <c r="K314" s="86"/>
      <c r="L314" s="88"/>
    </row>
    <row r="315" spans="2:13" x14ac:dyDescent="0.2">
      <c r="B315" s="99"/>
      <c r="C315" s="99"/>
      <c r="D315" s="85"/>
      <c r="E315" s="85"/>
      <c r="F315" s="85"/>
      <c r="G315" s="85"/>
      <c r="H315" s="86"/>
      <c r="I315" s="87"/>
      <c r="J315" s="86"/>
      <c r="K315" s="86"/>
      <c r="L315" s="88"/>
    </row>
    <row r="316" spans="2:13" x14ac:dyDescent="0.2">
      <c r="B316" s="99"/>
      <c r="C316" s="99"/>
      <c r="D316" s="85"/>
      <c r="E316" s="85"/>
      <c r="F316" s="85"/>
      <c r="G316" s="85"/>
      <c r="H316" s="86"/>
      <c r="I316" s="87"/>
      <c r="J316" s="86"/>
      <c r="K316" s="86"/>
      <c r="L316" s="88"/>
    </row>
    <row r="317" spans="2:13" x14ac:dyDescent="0.2">
      <c r="B317" s="99"/>
      <c r="C317" s="99"/>
      <c r="D317" s="85"/>
      <c r="E317" s="85"/>
      <c r="F317" s="85"/>
      <c r="G317" s="85"/>
      <c r="H317" s="86"/>
      <c r="I317" s="87"/>
      <c r="J317" s="86"/>
      <c r="K317" s="86"/>
      <c r="L317" s="88"/>
    </row>
    <row r="318" spans="2:13" x14ac:dyDescent="0.2">
      <c r="B318" s="335" t="s">
        <v>0</v>
      </c>
      <c r="C318" s="335"/>
      <c r="D318" s="335"/>
      <c r="E318" s="335"/>
      <c r="F318" s="336"/>
      <c r="G318" s="336"/>
      <c r="H318" s="336"/>
      <c r="I318" s="336"/>
      <c r="J318" s="86"/>
      <c r="K318" s="337"/>
      <c r="L318" s="337"/>
    </row>
    <row r="319" spans="2:13" x14ac:dyDescent="0.2">
      <c r="B319" s="335" t="s">
        <v>1</v>
      </c>
      <c r="C319" s="335"/>
      <c r="D319" s="335"/>
      <c r="E319" s="335"/>
      <c r="F319" s="336" t="s">
        <v>1279</v>
      </c>
      <c r="G319" s="336"/>
      <c r="H319" s="336"/>
      <c r="I319" s="336"/>
      <c r="J319" s="86"/>
      <c r="K319" s="306"/>
      <c r="L319" s="306"/>
    </row>
    <row r="320" spans="2:13" x14ac:dyDescent="0.2">
      <c r="B320" s="304"/>
      <c r="C320" s="304"/>
      <c r="D320" s="304"/>
      <c r="E320" s="304"/>
      <c r="F320" s="305"/>
      <c r="G320" s="305"/>
      <c r="H320" s="305"/>
      <c r="I320" s="305"/>
      <c r="J320" s="86"/>
      <c r="K320" s="306"/>
      <c r="L320" s="306"/>
    </row>
    <row r="321" spans="2:12" x14ac:dyDescent="0.2">
      <c r="B321" s="304"/>
      <c r="C321" s="304"/>
      <c r="D321" s="304"/>
      <c r="E321" s="304"/>
      <c r="F321" s="305"/>
      <c r="G321" s="305"/>
      <c r="H321" s="305"/>
      <c r="I321" s="305"/>
      <c r="J321" s="86"/>
      <c r="K321" s="306"/>
      <c r="L321" s="306"/>
    </row>
    <row r="322" spans="2:12" x14ac:dyDescent="0.2">
      <c r="B322" s="304"/>
      <c r="C322" s="304"/>
      <c r="D322" s="304"/>
      <c r="E322" s="304"/>
      <c r="F322" s="305"/>
      <c r="G322" s="305"/>
      <c r="H322" s="305"/>
      <c r="I322" s="305"/>
      <c r="J322" s="86"/>
      <c r="K322" s="306"/>
      <c r="L322" s="306"/>
    </row>
    <row r="323" spans="2:12" x14ac:dyDescent="0.2">
      <c r="B323" s="1"/>
      <c r="C323" s="1"/>
      <c r="I323" s="1"/>
      <c r="J323" s="86"/>
      <c r="K323" s="337"/>
      <c r="L323" s="337"/>
    </row>
    <row r="324" spans="2:12" x14ac:dyDescent="0.2">
      <c r="B324" s="99"/>
      <c r="C324" s="99"/>
      <c r="D324" s="85"/>
      <c r="E324" s="85"/>
      <c r="F324" s="85"/>
      <c r="G324" s="85"/>
      <c r="H324" s="86"/>
      <c r="I324" s="87"/>
      <c r="J324" s="86"/>
      <c r="K324" s="86"/>
      <c r="L324" s="88"/>
    </row>
    <row r="325" spans="2:12" x14ac:dyDescent="0.2">
      <c r="B325" s="99"/>
      <c r="C325" s="99"/>
      <c r="D325" s="85"/>
      <c r="E325" s="85"/>
      <c r="F325" s="85"/>
      <c r="G325" s="85"/>
      <c r="H325" s="86"/>
      <c r="I325" s="87"/>
      <c r="J325" s="86"/>
      <c r="K325" s="86"/>
      <c r="L325" s="88"/>
    </row>
    <row r="326" spans="2:12" x14ac:dyDescent="0.2">
      <c r="B326" s="99"/>
      <c r="C326" s="99"/>
      <c r="D326" s="85"/>
      <c r="E326" s="85"/>
      <c r="F326" s="85"/>
      <c r="G326" s="85"/>
      <c r="H326" s="86"/>
      <c r="I326" s="87"/>
      <c r="J326" s="86"/>
      <c r="K326" s="86"/>
      <c r="L326" s="88"/>
    </row>
    <row r="327" spans="2:12" x14ac:dyDescent="0.2">
      <c r="B327" s="99"/>
      <c r="C327" s="99"/>
      <c r="D327" s="85"/>
      <c r="E327" s="85"/>
      <c r="F327" s="85"/>
      <c r="G327" s="85"/>
      <c r="H327" s="86"/>
      <c r="I327" s="87"/>
      <c r="J327" s="86"/>
      <c r="K327" s="86"/>
      <c r="L327" s="88"/>
    </row>
    <row r="328" spans="2:12" x14ac:dyDescent="0.2">
      <c r="B328" s="89"/>
      <c r="C328" s="89"/>
      <c r="D328" s="90"/>
      <c r="E328" s="91"/>
      <c r="F328" s="92"/>
      <c r="G328" s="90"/>
      <c r="H328" s="90"/>
      <c r="I328" s="93"/>
      <c r="J328" s="90"/>
      <c r="K328" s="90"/>
      <c r="L328" s="83"/>
    </row>
    <row r="329" spans="2:12" x14ac:dyDescent="0.2">
      <c r="B329" s="73"/>
      <c r="C329" s="73"/>
      <c r="D329" s="83"/>
      <c r="E329" s="83"/>
      <c r="F329" s="83"/>
      <c r="G329" s="83"/>
      <c r="H329" s="83"/>
      <c r="I329" s="98"/>
      <c r="J329" s="83"/>
      <c r="K329" s="83"/>
      <c r="L329" s="83"/>
    </row>
    <row r="330" spans="2:12" x14ac:dyDescent="0.2">
      <c r="B330" s="73"/>
      <c r="C330" s="73"/>
      <c r="D330" s="83"/>
      <c r="E330" s="83"/>
      <c r="F330" s="83"/>
      <c r="G330" s="83"/>
      <c r="H330" s="83"/>
      <c r="I330" s="98"/>
      <c r="J330" s="83"/>
      <c r="K330" s="83"/>
      <c r="L330" s="83"/>
    </row>
    <row r="331" spans="2:12" x14ac:dyDescent="0.2">
      <c r="B331" s="73"/>
      <c r="C331" s="73"/>
      <c r="D331" s="83"/>
      <c r="E331" s="83"/>
      <c r="F331" s="83"/>
      <c r="G331" s="83"/>
      <c r="H331" s="83"/>
      <c r="I331" s="98"/>
      <c r="J331" s="83"/>
      <c r="K331" s="83"/>
      <c r="L331" s="83"/>
    </row>
  </sheetData>
  <mergeCells count="18">
    <mergeCell ref="C10:L10"/>
    <mergeCell ref="C11:L11"/>
    <mergeCell ref="C6:L6"/>
    <mergeCell ref="B319:E319"/>
    <mergeCell ref="F319:I319"/>
    <mergeCell ref="K323:L323"/>
    <mergeCell ref="B1:B3"/>
    <mergeCell ref="C1:L1"/>
    <mergeCell ref="C2:L2"/>
    <mergeCell ref="C3:L3"/>
    <mergeCell ref="B318:E318"/>
    <mergeCell ref="F318:I318"/>
    <mergeCell ref="K318:L318"/>
    <mergeCell ref="C4:L4"/>
    <mergeCell ref="C5:L5"/>
    <mergeCell ref="C7:L7"/>
    <mergeCell ref="C9:L9"/>
    <mergeCell ref="C8:L8"/>
  </mergeCells>
  <pageMargins left="0.7" right="0.7" top="0.75" bottom="0.75" header="0.3" footer="0.3"/>
  <pageSetup paperSize="5" scale="8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6"/>
  <sheetViews>
    <sheetView workbookViewId="0">
      <selection activeCell="A178" sqref="A178"/>
    </sheetView>
  </sheetViews>
  <sheetFormatPr baseColWidth="10" defaultRowHeight="12.75" x14ac:dyDescent="0.2"/>
  <cols>
    <col min="1" max="1" width="69.5703125" customWidth="1"/>
    <col min="2" max="2" width="11.7109375" style="132" customWidth="1"/>
    <col min="3" max="3" width="14.140625" customWidth="1"/>
    <col min="9" max="9" width="11.42578125" customWidth="1"/>
  </cols>
  <sheetData>
    <row r="1" spans="1:11" x14ac:dyDescent="0.2">
      <c r="B1" s="176"/>
    </row>
    <row r="2" spans="1:11" x14ac:dyDescent="0.2">
      <c r="A2" s="412" t="s">
        <v>446</v>
      </c>
      <c r="B2" s="414" t="s">
        <v>428</v>
      </c>
      <c r="C2" s="414"/>
      <c r="D2" s="414"/>
      <c r="E2" s="414"/>
      <c r="F2" s="414"/>
      <c r="G2" s="414"/>
      <c r="H2" s="414"/>
      <c r="I2" s="414"/>
      <c r="J2" s="414"/>
      <c r="K2" s="414"/>
    </row>
    <row r="3" spans="1:11" x14ac:dyDescent="0.2">
      <c r="A3" s="412"/>
      <c r="B3" s="414" t="s">
        <v>356</v>
      </c>
      <c r="C3" s="414"/>
      <c r="D3" s="414"/>
      <c r="E3" s="414"/>
      <c r="F3" s="414"/>
      <c r="G3" s="414"/>
      <c r="H3" s="414"/>
      <c r="I3" s="414"/>
      <c r="J3" s="414"/>
      <c r="K3" s="414"/>
    </row>
    <row r="4" spans="1:11" x14ac:dyDescent="0.2">
      <c r="A4" s="413"/>
      <c r="B4" s="414" t="s">
        <v>704</v>
      </c>
      <c r="C4" s="414"/>
      <c r="D4" s="414"/>
      <c r="E4" s="414"/>
      <c r="F4" s="414"/>
      <c r="G4" s="414"/>
      <c r="H4" s="414"/>
      <c r="I4" s="414"/>
      <c r="J4" s="414"/>
      <c r="K4" s="414"/>
    </row>
    <row r="5" spans="1:11" ht="13.5" thickBot="1" x14ac:dyDescent="0.25">
      <c r="A5" s="73"/>
      <c r="B5" s="73"/>
      <c r="C5" s="83"/>
      <c r="D5" s="83"/>
      <c r="E5" s="83"/>
      <c r="F5" s="83"/>
      <c r="G5" s="83"/>
      <c r="H5" s="98"/>
      <c r="I5" s="83"/>
      <c r="J5" s="83"/>
      <c r="K5" s="83"/>
    </row>
    <row r="6" spans="1:11" ht="57" thickBot="1" x14ac:dyDescent="0.25">
      <c r="A6" s="50" t="s">
        <v>23</v>
      </c>
      <c r="B6" s="126" t="s">
        <v>24</v>
      </c>
      <c r="C6" s="52" t="s">
        <v>25</v>
      </c>
      <c r="D6" s="54" t="s">
        <v>26</v>
      </c>
      <c r="E6" s="54" t="s">
        <v>427</v>
      </c>
      <c r="F6" s="52" t="s">
        <v>424</v>
      </c>
      <c r="G6" s="54" t="s">
        <v>425</v>
      </c>
      <c r="H6" s="124" t="s">
        <v>27</v>
      </c>
      <c r="I6" s="54" t="s">
        <v>28</v>
      </c>
      <c r="J6" s="54" t="s">
        <v>29</v>
      </c>
      <c r="K6" s="127" t="s">
        <v>30</v>
      </c>
    </row>
    <row r="7" spans="1:11" x14ac:dyDescent="0.2">
      <c r="A7" s="179" t="s">
        <v>519</v>
      </c>
      <c r="B7" s="180"/>
      <c r="C7" s="181">
        <v>1</v>
      </c>
      <c r="D7" s="181">
        <v>1</v>
      </c>
      <c r="E7" s="181">
        <v>1</v>
      </c>
      <c r="F7" s="181">
        <v>1</v>
      </c>
      <c r="G7" s="175">
        <v>150000000</v>
      </c>
      <c r="H7" s="175"/>
      <c r="I7" s="175"/>
      <c r="J7" s="175"/>
      <c r="K7" s="175"/>
    </row>
    <row r="8" spans="1:11" x14ac:dyDescent="0.2">
      <c r="A8" s="179" t="s">
        <v>520</v>
      </c>
      <c r="B8" s="180"/>
      <c r="C8" s="181">
        <v>1</v>
      </c>
      <c r="D8" s="180">
        <v>1</v>
      </c>
      <c r="E8" s="180">
        <v>1</v>
      </c>
      <c r="F8" s="180">
        <v>1</v>
      </c>
      <c r="G8" s="175"/>
      <c r="H8" s="175"/>
      <c r="I8" s="175"/>
      <c r="J8" s="175"/>
      <c r="K8" s="175"/>
    </row>
    <row r="9" spans="1:11" x14ac:dyDescent="0.2">
      <c r="A9" s="179" t="s">
        <v>521</v>
      </c>
      <c r="B9" s="180"/>
      <c r="C9" s="181">
        <v>1</v>
      </c>
      <c r="D9" s="180">
        <v>1</v>
      </c>
      <c r="E9" s="180">
        <v>1</v>
      </c>
      <c r="F9" s="180">
        <v>1</v>
      </c>
      <c r="G9" s="175"/>
      <c r="H9" s="175"/>
      <c r="I9" s="175"/>
      <c r="J9" s="175"/>
      <c r="K9" s="175"/>
    </row>
    <row r="10" spans="1:11" x14ac:dyDescent="0.2">
      <c r="A10" s="179" t="s">
        <v>522</v>
      </c>
      <c r="B10" s="180"/>
      <c r="C10" s="181">
        <v>2</v>
      </c>
      <c r="D10" s="180">
        <v>2</v>
      </c>
      <c r="E10" s="180">
        <v>2</v>
      </c>
      <c r="F10" s="180">
        <v>2</v>
      </c>
      <c r="G10" s="175"/>
      <c r="H10" s="175"/>
      <c r="I10" s="175"/>
      <c r="J10" s="175"/>
      <c r="K10" s="175"/>
    </row>
    <row r="11" spans="1:11" x14ac:dyDescent="0.2">
      <c r="A11" s="179" t="s">
        <v>523</v>
      </c>
      <c r="B11" s="180"/>
      <c r="C11" s="181"/>
      <c r="D11" s="180">
        <v>4</v>
      </c>
      <c r="E11" s="180">
        <v>4</v>
      </c>
      <c r="F11" s="180">
        <v>4</v>
      </c>
      <c r="G11" s="175"/>
      <c r="H11" s="175"/>
      <c r="I11" s="175"/>
      <c r="J11" s="175"/>
      <c r="K11" s="175"/>
    </row>
    <row r="12" spans="1:11" x14ac:dyDescent="0.2">
      <c r="A12" s="179" t="s">
        <v>524</v>
      </c>
      <c r="B12" s="180"/>
      <c r="C12" s="181">
        <v>1</v>
      </c>
      <c r="D12" s="180">
        <v>1</v>
      </c>
      <c r="E12" s="180">
        <v>1</v>
      </c>
      <c r="F12" s="180">
        <v>1</v>
      </c>
      <c r="G12" s="175"/>
      <c r="H12" s="175"/>
      <c r="I12" s="175"/>
      <c r="J12" s="175"/>
      <c r="K12" s="175"/>
    </row>
    <row r="13" spans="1:11" x14ac:dyDescent="0.2">
      <c r="A13" s="179" t="s">
        <v>525</v>
      </c>
      <c r="B13" s="180"/>
      <c r="C13" s="181">
        <v>4</v>
      </c>
      <c r="D13" s="180">
        <v>4</v>
      </c>
      <c r="E13" s="180">
        <v>4</v>
      </c>
      <c r="F13" s="180">
        <v>4</v>
      </c>
      <c r="G13" s="175"/>
      <c r="H13" s="175"/>
      <c r="I13" s="175"/>
      <c r="J13" s="175"/>
      <c r="K13" s="175"/>
    </row>
    <row r="14" spans="1:11" x14ac:dyDescent="0.2">
      <c r="A14" s="179" t="s">
        <v>526</v>
      </c>
      <c r="B14" s="180"/>
      <c r="C14" s="181">
        <v>2</v>
      </c>
      <c r="D14" s="180">
        <v>2</v>
      </c>
      <c r="E14" s="180">
        <v>2</v>
      </c>
      <c r="F14" s="180">
        <v>2</v>
      </c>
      <c r="G14" s="175"/>
      <c r="H14" s="175"/>
      <c r="I14" s="175"/>
      <c r="J14" s="175"/>
      <c r="K14" s="175"/>
    </row>
    <row r="15" spans="1:11" x14ac:dyDescent="0.2">
      <c r="A15" s="179" t="s">
        <v>527</v>
      </c>
      <c r="B15" s="180"/>
      <c r="C15" s="181">
        <v>8</v>
      </c>
      <c r="D15" s="180">
        <v>8</v>
      </c>
      <c r="E15" s="180">
        <v>8</v>
      </c>
      <c r="F15" s="180">
        <v>8</v>
      </c>
      <c r="G15" s="175"/>
      <c r="H15" s="175"/>
      <c r="I15" s="175"/>
      <c r="J15" s="175"/>
      <c r="K15" s="175"/>
    </row>
    <row r="16" spans="1:11" x14ac:dyDescent="0.2">
      <c r="A16" s="179" t="s">
        <v>528</v>
      </c>
      <c r="B16" s="180"/>
      <c r="C16" s="181">
        <v>1</v>
      </c>
      <c r="D16" s="180">
        <v>1</v>
      </c>
      <c r="E16" s="180">
        <v>1</v>
      </c>
      <c r="F16" s="180">
        <v>1</v>
      </c>
      <c r="G16" s="175"/>
      <c r="H16" s="175"/>
      <c r="I16" s="175"/>
      <c r="J16" s="175"/>
      <c r="K16" s="175"/>
    </row>
    <row r="17" spans="1:11" x14ac:dyDescent="0.2">
      <c r="A17" s="179" t="s">
        <v>529</v>
      </c>
      <c r="B17" s="180"/>
      <c r="C17" s="181">
        <v>1</v>
      </c>
      <c r="D17" s="180">
        <v>1</v>
      </c>
      <c r="E17" s="180">
        <v>1</v>
      </c>
      <c r="F17" s="180">
        <v>1</v>
      </c>
      <c r="G17" s="175"/>
      <c r="H17" s="175"/>
      <c r="I17" s="175"/>
      <c r="J17" s="175"/>
      <c r="K17" s="175"/>
    </row>
    <row r="18" spans="1:11" x14ac:dyDescent="0.2">
      <c r="A18" s="179" t="s">
        <v>530</v>
      </c>
      <c r="B18" s="180"/>
      <c r="C18" s="181">
        <v>1</v>
      </c>
      <c r="D18" s="180">
        <v>1</v>
      </c>
      <c r="E18" s="180">
        <v>1</v>
      </c>
      <c r="F18" s="180">
        <v>1</v>
      </c>
      <c r="G18" s="175"/>
      <c r="H18" s="175"/>
      <c r="I18" s="175"/>
      <c r="J18" s="175"/>
      <c r="K18" s="175"/>
    </row>
    <row r="19" spans="1:11" x14ac:dyDescent="0.2">
      <c r="A19" s="179" t="s">
        <v>531</v>
      </c>
      <c r="B19" s="180"/>
      <c r="C19" s="181">
        <v>8</v>
      </c>
      <c r="D19" s="180">
        <v>8</v>
      </c>
      <c r="E19" s="180">
        <v>8</v>
      </c>
      <c r="F19" s="180">
        <v>8</v>
      </c>
      <c r="G19" s="175"/>
      <c r="H19" s="175"/>
      <c r="I19" s="175"/>
      <c r="J19" s="175"/>
      <c r="K19" s="175"/>
    </row>
    <row r="20" spans="1:11" x14ac:dyDescent="0.2">
      <c r="A20" s="179" t="s">
        <v>532</v>
      </c>
      <c r="B20" s="180"/>
      <c r="C20" s="181">
        <v>1</v>
      </c>
      <c r="D20" s="180">
        <v>1</v>
      </c>
      <c r="E20" s="180">
        <v>1</v>
      </c>
      <c r="F20" s="180">
        <v>1</v>
      </c>
      <c r="G20" s="175"/>
      <c r="H20" s="175"/>
      <c r="I20" s="175"/>
      <c r="J20" s="175"/>
      <c r="K20" s="175"/>
    </row>
    <row r="21" spans="1:11" x14ac:dyDescent="0.2">
      <c r="A21" s="179" t="s">
        <v>533</v>
      </c>
      <c r="B21" s="180"/>
      <c r="C21" s="181">
        <v>4</v>
      </c>
      <c r="D21" s="180">
        <v>4</v>
      </c>
      <c r="E21" s="180">
        <v>4</v>
      </c>
      <c r="F21" s="180">
        <v>4</v>
      </c>
      <c r="G21" s="175"/>
      <c r="H21" s="175"/>
      <c r="I21" s="175"/>
      <c r="J21" s="175"/>
      <c r="K21" s="175"/>
    </row>
    <row r="22" spans="1:11" x14ac:dyDescent="0.2">
      <c r="A22" s="179" t="s">
        <v>534</v>
      </c>
      <c r="B22" s="180"/>
      <c r="C22" s="181">
        <v>5</v>
      </c>
      <c r="D22" s="180">
        <v>5</v>
      </c>
      <c r="E22" s="180">
        <v>5</v>
      </c>
      <c r="F22" s="180">
        <v>5</v>
      </c>
      <c r="G22" s="175"/>
      <c r="H22" s="175"/>
      <c r="I22" s="175"/>
      <c r="J22" s="175"/>
      <c r="K22" s="175"/>
    </row>
    <row r="23" spans="1:11" x14ac:dyDescent="0.2">
      <c r="A23" s="179" t="s">
        <v>535</v>
      </c>
      <c r="B23" s="180"/>
      <c r="C23" s="181">
        <v>10</v>
      </c>
      <c r="D23" s="180">
        <v>10</v>
      </c>
      <c r="E23" s="180">
        <v>10</v>
      </c>
      <c r="F23" s="180">
        <v>10</v>
      </c>
      <c r="G23" s="175"/>
      <c r="H23" s="175"/>
      <c r="I23" s="175"/>
      <c r="J23" s="175"/>
      <c r="K23" s="175"/>
    </row>
    <row r="24" spans="1:11" x14ac:dyDescent="0.2">
      <c r="A24" s="179" t="s">
        <v>536</v>
      </c>
      <c r="B24" s="180"/>
      <c r="C24" s="181">
        <v>1</v>
      </c>
      <c r="D24" s="180">
        <v>1</v>
      </c>
      <c r="E24" s="180">
        <v>1</v>
      </c>
      <c r="F24" s="180">
        <v>1</v>
      </c>
      <c r="G24" s="175"/>
      <c r="H24" s="175"/>
      <c r="I24" s="175"/>
      <c r="J24" s="175"/>
      <c r="K24" s="175"/>
    </row>
    <row r="25" spans="1:11" x14ac:dyDescent="0.2">
      <c r="A25" s="179" t="s">
        <v>537</v>
      </c>
      <c r="B25" s="180"/>
      <c r="C25" s="181">
        <v>2</v>
      </c>
      <c r="D25" s="180">
        <v>2</v>
      </c>
      <c r="E25" s="180">
        <v>2</v>
      </c>
      <c r="F25" s="180">
        <v>2</v>
      </c>
      <c r="G25" s="175"/>
      <c r="H25" s="175"/>
      <c r="I25" s="175"/>
      <c r="J25" s="175"/>
      <c r="K25" s="175"/>
    </row>
    <row r="26" spans="1:11" x14ac:dyDescent="0.2">
      <c r="A26" s="179" t="s">
        <v>538</v>
      </c>
      <c r="B26" s="180"/>
      <c r="C26" s="181">
        <v>5</v>
      </c>
      <c r="D26" s="180">
        <v>5</v>
      </c>
      <c r="E26" s="180">
        <v>5</v>
      </c>
      <c r="F26" s="180">
        <v>5</v>
      </c>
      <c r="G26" s="175"/>
      <c r="H26" s="175"/>
      <c r="I26" s="175"/>
      <c r="J26" s="175"/>
      <c r="K26" s="175"/>
    </row>
    <row r="27" spans="1:11" x14ac:dyDescent="0.2">
      <c r="A27" s="179" t="s">
        <v>745</v>
      </c>
      <c r="B27" s="180"/>
      <c r="C27" s="181">
        <v>4</v>
      </c>
      <c r="D27" s="180">
        <v>4</v>
      </c>
      <c r="E27" s="180">
        <v>4</v>
      </c>
      <c r="F27" s="180">
        <v>4</v>
      </c>
      <c r="G27" s="175"/>
      <c r="H27" s="175"/>
      <c r="I27" s="175"/>
      <c r="J27" s="175"/>
      <c r="K27" s="175"/>
    </row>
    <row r="28" spans="1:11" x14ac:dyDescent="0.2">
      <c r="A28" s="179" t="s">
        <v>539</v>
      </c>
      <c r="B28" s="180"/>
      <c r="C28" s="181">
        <v>1</v>
      </c>
      <c r="D28" s="180">
        <v>1</v>
      </c>
      <c r="E28" s="180">
        <v>1</v>
      </c>
      <c r="F28" s="180">
        <v>1</v>
      </c>
      <c r="G28" s="175"/>
      <c r="H28" s="175"/>
      <c r="I28" s="175"/>
      <c r="J28" s="175"/>
      <c r="K28" s="175"/>
    </row>
    <row r="29" spans="1:11" x14ac:dyDescent="0.2">
      <c r="A29" s="179" t="s">
        <v>540</v>
      </c>
      <c r="B29" s="180"/>
      <c r="C29" s="181">
        <v>3</v>
      </c>
      <c r="D29" s="180">
        <v>3</v>
      </c>
      <c r="E29" s="180">
        <v>3</v>
      </c>
      <c r="F29" s="180">
        <v>3</v>
      </c>
      <c r="G29" s="175"/>
      <c r="H29" s="175"/>
      <c r="I29" s="175"/>
      <c r="J29" s="175"/>
      <c r="K29" s="175"/>
    </row>
    <row r="30" spans="1:11" x14ac:dyDescent="0.2">
      <c r="A30" s="179" t="s">
        <v>541</v>
      </c>
      <c r="B30" s="180"/>
      <c r="C30" s="181">
        <v>1</v>
      </c>
      <c r="D30" s="180">
        <v>1</v>
      </c>
      <c r="E30" s="180">
        <v>1</v>
      </c>
      <c r="F30" s="180">
        <v>1</v>
      </c>
      <c r="G30" s="175"/>
      <c r="H30" s="175"/>
      <c r="I30" s="175"/>
      <c r="J30" s="175"/>
      <c r="K30" s="175"/>
    </row>
    <row r="31" spans="1:11" x14ac:dyDescent="0.2">
      <c r="A31" s="179" t="s">
        <v>542</v>
      </c>
      <c r="B31" s="180"/>
      <c r="C31" s="181">
        <v>2</v>
      </c>
      <c r="D31" s="180">
        <v>2</v>
      </c>
      <c r="E31" s="180">
        <v>2</v>
      </c>
      <c r="F31" s="180">
        <v>2</v>
      </c>
      <c r="G31" s="175"/>
      <c r="H31" s="175"/>
      <c r="I31" s="175"/>
      <c r="J31" s="175"/>
      <c r="K31" s="175"/>
    </row>
    <row r="32" spans="1:11" x14ac:dyDescent="0.2">
      <c r="A32" s="179" t="s">
        <v>543</v>
      </c>
      <c r="B32" s="180"/>
      <c r="C32" s="181">
        <v>1</v>
      </c>
      <c r="D32" s="180">
        <v>1</v>
      </c>
      <c r="E32" s="180">
        <v>1</v>
      </c>
      <c r="F32" s="180">
        <v>1</v>
      </c>
      <c r="G32" s="175"/>
      <c r="H32" s="175"/>
      <c r="I32" s="175"/>
      <c r="J32" s="175"/>
      <c r="K32" s="175"/>
    </row>
    <row r="33" spans="1:11" x14ac:dyDescent="0.2">
      <c r="A33" s="179" t="s">
        <v>544</v>
      </c>
      <c r="B33" s="180"/>
      <c r="C33" s="181">
        <v>4</v>
      </c>
      <c r="D33" s="180">
        <v>4</v>
      </c>
      <c r="E33" s="180">
        <v>4</v>
      </c>
      <c r="F33" s="180">
        <v>4</v>
      </c>
      <c r="G33" s="175"/>
      <c r="H33" s="175"/>
      <c r="I33" s="175"/>
      <c r="J33" s="175"/>
      <c r="K33" s="175"/>
    </row>
    <row r="34" spans="1:11" x14ac:dyDescent="0.2">
      <c r="A34" s="179" t="s">
        <v>545</v>
      </c>
      <c r="B34" s="180"/>
      <c r="C34" s="181">
        <v>8</v>
      </c>
      <c r="D34" s="180">
        <v>8</v>
      </c>
      <c r="E34" s="180">
        <v>8</v>
      </c>
      <c r="F34" s="180">
        <v>8</v>
      </c>
      <c r="G34" s="175"/>
      <c r="H34" s="175"/>
      <c r="I34" s="175"/>
      <c r="J34" s="175"/>
      <c r="K34" s="175"/>
    </row>
    <row r="35" spans="1:11" x14ac:dyDescent="0.2">
      <c r="A35" s="179" t="s">
        <v>546</v>
      </c>
      <c r="B35" s="180"/>
      <c r="C35" s="181">
        <v>4</v>
      </c>
      <c r="D35" s="180">
        <v>4</v>
      </c>
      <c r="E35" s="180">
        <v>4</v>
      </c>
      <c r="F35" s="180">
        <v>4</v>
      </c>
      <c r="G35" s="175"/>
      <c r="H35" s="175"/>
      <c r="I35" s="175"/>
      <c r="J35" s="175"/>
      <c r="K35" s="175"/>
    </row>
    <row r="36" spans="1:11" x14ac:dyDescent="0.2">
      <c r="A36" s="179" t="s">
        <v>544</v>
      </c>
      <c r="B36" s="180"/>
      <c r="C36" s="181">
        <v>4</v>
      </c>
      <c r="D36" s="180">
        <v>4</v>
      </c>
      <c r="E36" s="180">
        <v>4</v>
      </c>
      <c r="F36" s="180">
        <v>4</v>
      </c>
      <c r="G36" s="175"/>
      <c r="H36" s="175"/>
      <c r="I36" s="175"/>
      <c r="J36" s="175"/>
      <c r="K36" s="175"/>
    </row>
    <row r="37" spans="1:11" x14ac:dyDescent="0.2">
      <c r="A37" s="179" t="s">
        <v>547</v>
      </c>
      <c r="B37" s="180"/>
      <c r="C37" s="181">
        <v>2</v>
      </c>
      <c r="D37" s="180">
        <v>2</v>
      </c>
      <c r="E37" s="180">
        <v>2</v>
      </c>
      <c r="F37" s="180">
        <v>2</v>
      </c>
      <c r="G37" s="175"/>
      <c r="H37" s="175"/>
      <c r="I37" s="175"/>
      <c r="J37" s="175"/>
      <c r="K37" s="175"/>
    </row>
    <row r="38" spans="1:11" x14ac:dyDescent="0.2">
      <c r="A38" s="179" t="s">
        <v>549</v>
      </c>
      <c r="B38" s="180"/>
      <c r="C38" s="181">
        <v>6</v>
      </c>
      <c r="D38" s="180">
        <v>6</v>
      </c>
      <c r="E38" s="180">
        <v>6</v>
      </c>
      <c r="F38" s="180">
        <v>6</v>
      </c>
      <c r="G38" s="175"/>
      <c r="H38" s="175"/>
      <c r="I38" s="175"/>
      <c r="J38" s="175"/>
      <c r="K38" s="175"/>
    </row>
    <row r="39" spans="1:11" x14ac:dyDescent="0.2">
      <c r="A39" s="179" t="s">
        <v>550</v>
      </c>
      <c r="B39" s="180"/>
      <c r="C39" s="181">
        <v>6</v>
      </c>
      <c r="D39" s="180">
        <v>6</v>
      </c>
      <c r="E39" s="180">
        <v>6</v>
      </c>
      <c r="F39" s="180">
        <v>6</v>
      </c>
      <c r="G39" s="175"/>
      <c r="H39" s="175"/>
      <c r="I39" s="175"/>
      <c r="J39" s="175"/>
      <c r="K39" s="175"/>
    </row>
    <row r="40" spans="1:11" x14ac:dyDescent="0.2">
      <c r="A40" s="179" t="s">
        <v>551</v>
      </c>
      <c r="B40" s="180"/>
      <c r="C40" s="181">
        <v>4</v>
      </c>
      <c r="D40" s="180">
        <v>4</v>
      </c>
      <c r="E40" s="180">
        <v>4</v>
      </c>
      <c r="F40" s="180">
        <v>4</v>
      </c>
      <c r="G40" s="175"/>
      <c r="H40" s="175"/>
      <c r="I40" s="175"/>
      <c r="J40" s="175"/>
      <c r="K40" s="175"/>
    </row>
    <row r="41" spans="1:11" x14ac:dyDescent="0.2">
      <c r="A41" s="179" t="s">
        <v>552</v>
      </c>
      <c r="B41" s="180"/>
      <c r="C41" s="181">
        <v>6</v>
      </c>
      <c r="D41" s="180">
        <v>6</v>
      </c>
      <c r="E41" s="180">
        <v>6</v>
      </c>
      <c r="F41" s="180">
        <v>6</v>
      </c>
      <c r="G41" s="175"/>
      <c r="H41" s="175"/>
      <c r="I41" s="175"/>
      <c r="J41" s="175"/>
      <c r="K41" s="175"/>
    </row>
    <row r="42" spans="1:11" x14ac:dyDescent="0.2">
      <c r="A42" s="179" t="s">
        <v>553</v>
      </c>
      <c r="B42" s="180"/>
      <c r="C42" s="181">
        <v>4</v>
      </c>
      <c r="D42" s="180">
        <v>4</v>
      </c>
      <c r="E42" s="180">
        <v>4</v>
      </c>
      <c r="F42" s="180">
        <v>4</v>
      </c>
      <c r="G42" s="175"/>
      <c r="H42" s="175"/>
      <c r="I42" s="175"/>
      <c r="J42" s="175"/>
      <c r="K42" s="175"/>
    </row>
    <row r="43" spans="1:11" x14ac:dyDescent="0.2">
      <c r="A43" s="179" t="s">
        <v>554</v>
      </c>
      <c r="B43" s="180"/>
      <c r="C43" s="181">
        <v>2</v>
      </c>
      <c r="D43" s="180">
        <v>2</v>
      </c>
      <c r="E43" s="180">
        <v>2</v>
      </c>
      <c r="F43" s="180">
        <v>2</v>
      </c>
      <c r="G43" s="175"/>
      <c r="H43" s="175"/>
      <c r="I43" s="175"/>
      <c r="J43" s="175"/>
      <c r="K43" s="175"/>
    </row>
    <row r="44" spans="1:11" x14ac:dyDescent="0.2">
      <c r="A44" s="179" t="s">
        <v>555</v>
      </c>
      <c r="B44" s="180"/>
      <c r="C44" s="181">
        <v>2</v>
      </c>
      <c r="D44" s="180">
        <v>2</v>
      </c>
      <c r="E44" s="180">
        <v>2</v>
      </c>
      <c r="F44" s="180">
        <v>2</v>
      </c>
      <c r="G44" s="175"/>
      <c r="H44" s="175"/>
      <c r="I44" s="175"/>
      <c r="J44" s="175"/>
      <c r="K44" s="175"/>
    </row>
    <row r="45" spans="1:11" x14ac:dyDescent="0.2">
      <c r="A45" s="179" t="s">
        <v>556</v>
      </c>
      <c r="B45" s="180"/>
      <c r="C45" s="181">
        <v>2</v>
      </c>
      <c r="D45" s="180">
        <v>2</v>
      </c>
      <c r="E45" s="180">
        <v>2</v>
      </c>
      <c r="F45" s="180">
        <v>2</v>
      </c>
      <c r="G45" s="175"/>
      <c r="H45" s="175"/>
      <c r="I45" s="175"/>
      <c r="J45" s="175"/>
      <c r="K45" s="175"/>
    </row>
    <row r="46" spans="1:11" x14ac:dyDescent="0.2">
      <c r="A46" s="179" t="s">
        <v>557</v>
      </c>
      <c r="B46" s="180"/>
      <c r="C46" s="181">
        <v>1</v>
      </c>
      <c r="D46" s="180">
        <v>1</v>
      </c>
      <c r="E46" s="180">
        <v>1</v>
      </c>
      <c r="F46" s="180">
        <v>1</v>
      </c>
      <c r="G46" s="175"/>
      <c r="H46" s="175"/>
      <c r="I46" s="175"/>
      <c r="J46" s="175"/>
      <c r="K46" s="175"/>
    </row>
    <row r="47" spans="1:11" x14ac:dyDescent="0.2">
      <c r="A47" s="179" t="s">
        <v>558</v>
      </c>
      <c r="B47" s="180"/>
      <c r="C47" s="181">
        <v>1</v>
      </c>
      <c r="D47" s="180">
        <v>1</v>
      </c>
      <c r="E47" s="180">
        <v>1</v>
      </c>
      <c r="F47" s="180">
        <v>1</v>
      </c>
      <c r="G47" s="175"/>
      <c r="H47" s="175"/>
      <c r="I47" s="175"/>
      <c r="J47" s="175"/>
      <c r="K47" s="175"/>
    </row>
    <row r="48" spans="1:11" x14ac:dyDescent="0.2">
      <c r="A48" s="179" t="s">
        <v>559</v>
      </c>
      <c r="B48" s="180"/>
      <c r="C48" s="181">
        <v>1</v>
      </c>
      <c r="D48" s="180">
        <v>1</v>
      </c>
      <c r="E48" s="180">
        <v>1</v>
      </c>
      <c r="F48" s="180">
        <v>1</v>
      </c>
      <c r="G48" s="175"/>
      <c r="H48" s="175"/>
      <c r="I48" s="175"/>
      <c r="J48" s="175"/>
      <c r="K48" s="175"/>
    </row>
    <row r="49" spans="1:11" x14ac:dyDescent="0.2">
      <c r="A49" s="179" t="s">
        <v>560</v>
      </c>
      <c r="B49" s="180"/>
      <c r="C49" s="181">
        <v>1</v>
      </c>
      <c r="D49" s="180">
        <v>1</v>
      </c>
      <c r="E49" s="180">
        <v>1</v>
      </c>
      <c r="F49" s="180">
        <v>1</v>
      </c>
      <c r="G49" s="175"/>
      <c r="H49" s="175"/>
      <c r="I49" s="175"/>
      <c r="J49" s="175"/>
      <c r="K49" s="175"/>
    </row>
    <row r="50" spans="1:11" x14ac:dyDescent="0.2">
      <c r="A50" s="179" t="s">
        <v>561</v>
      </c>
      <c r="B50" s="180"/>
      <c r="C50" s="181">
        <v>3</v>
      </c>
      <c r="D50" s="180">
        <v>3</v>
      </c>
      <c r="E50" s="180">
        <v>3</v>
      </c>
      <c r="F50" s="180">
        <v>3</v>
      </c>
      <c r="G50" s="175"/>
      <c r="H50" s="175"/>
      <c r="I50" s="175"/>
      <c r="J50" s="175"/>
      <c r="K50" s="175"/>
    </row>
    <row r="51" spans="1:11" x14ac:dyDescent="0.2">
      <c r="A51" s="179" t="s">
        <v>562</v>
      </c>
      <c r="B51" s="180"/>
      <c r="C51" s="181">
        <v>4</v>
      </c>
      <c r="D51" s="180">
        <v>4</v>
      </c>
      <c r="E51" s="180">
        <v>4</v>
      </c>
      <c r="F51" s="180">
        <v>4</v>
      </c>
      <c r="G51" s="175"/>
      <c r="H51" s="175"/>
      <c r="I51" s="175"/>
      <c r="J51" s="175"/>
      <c r="K51" s="175"/>
    </row>
    <row r="52" spans="1:11" x14ac:dyDescent="0.2">
      <c r="A52" s="179" t="s">
        <v>563</v>
      </c>
      <c r="B52" s="180"/>
      <c r="C52" s="181">
        <v>2</v>
      </c>
      <c r="D52" s="180">
        <v>2</v>
      </c>
      <c r="E52" s="180">
        <v>2</v>
      </c>
      <c r="F52" s="180">
        <v>2</v>
      </c>
      <c r="G52" s="175"/>
      <c r="H52" s="175"/>
      <c r="I52" s="175"/>
      <c r="J52" s="175"/>
      <c r="K52" s="175"/>
    </row>
    <row r="53" spans="1:11" x14ac:dyDescent="0.2">
      <c r="A53" s="179" t="s">
        <v>564</v>
      </c>
      <c r="B53" s="180"/>
      <c r="C53" s="181">
        <v>2</v>
      </c>
      <c r="D53" s="180">
        <v>2</v>
      </c>
      <c r="E53" s="180">
        <v>2</v>
      </c>
      <c r="F53" s="180">
        <v>2</v>
      </c>
      <c r="G53" s="175"/>
      <c r="H53" s="175"/>
      <c r="I53" s="175"/>
      <c r="J53" s="175"/>
      <c r="K53" s="175"/>
    </row>
    <row r="54" spans="1:11" x14ac:dyDescent="0.2">
      <c r="A54" s="179" t="s">
        <v>565</v>
      </c>
      <c r="B54" s="180"/>
      <c r="C54" s="181">
        <v>2</v>
      </c>
      <c r="D54" s="180">
        <v>2</v>
      </c>
      <c r="E54" s="180">
        <v>2</v>
      </c>
      <c r="F54" s="180">
        <v>2</v>
      </c>
      <c r="G54" s="175"/>
      <c r="H54" s="175"/>
      <c r="I54" s="175"/>
      <c r="J54" s="175"/>
      <c r="K54" s="175"/>
    </row>
    <row r="55" spans="1:11" x14ac:dyDescent="0.2">
      <c r="A55" s="179" t="s">
        <v>566</v>
      </c>
      <c r="B55" s="180"/>
      <c r="C55" s="181">
        <v>3</v>
      </c>
      <c r="D55" s="180">
        <v>3</v>
      </c>
      <c r="E55" s="180">
        <v>3</v>
      </c>
      <c r="F55" s="180">
        <v>3</v>
      </c>
      <c r="G55" s="175"/>
      <c r="H55" s="175"/>
      <c r="I55" s="175"/>
      <c r="J55" s="175"/>
      <c r="K55" s="175"/>
    </row>
    <row r="56" spans="1:11" x14ac:dyDescent="0.2">
      <c r="A56" s="179" t="s">
        <v>567</v>
      </c>
      <c r="B56" s="180"/>
      <c r="C56" s="181">
        <v>3</v>
      </c>
      <c r="D56" s="180">
        <v>3</v>
      </c>
      <c r="E56" s="180">
        <v>3</v>
      </c>
      <c r="F56" s="180">
        <v>3</v>
      </c>
      <c r="G56" s="175"/>
      <c r="H56" s="175"/>
      <c r="I56" s="175"/>
      <c r="J56" s="175"/>
      <c r="K56" s="175"/>
    </row>
    <row r="57" spans="1:11" x14ac:dyDescent="0.2">
      <c r="A57" s="179" t="s">
        <v>568</v>
      </c>
      <c r="B57" s="180"/>
      <c r="C57" s="181">
        <v>2</v>
      </c>
      <c r="D57" s="180">
        <v>2</v>
      </c>
      <c r="E57" s="180">
        <v>2</v>
      </c>
      <c r="F57" s="180">
        <v>2</v>
      </c>
      <c r="G57" s="175"/>
      <c r="H57" s="175"/>
      <c r="I57" s="175"/>
      <c r="J57" s="175"/>
      <c r="K57" s="175"/>
    </row>
    <row r="58" spans="1:11" x14ac:dyDescent="0.2">
      <c r="A58" s="179" t="s">
        <v>569</v>
      </c>
      <c r="B58" s="180"/>
      <c r="C58" s="181">
        <v>1</v>
      </c>
      <c r="D58" s="180">
        <v>1</v>
      </c>
      <c r="E58" s="180">
        <v>1</v>
      </c>
      <c r="F58" s="180">
        <v>1</v>
      </c>
      <c r="G58" s="175"/>
      <c r="H58" s="175"/>
      <c r="I58" s="175"/>
      <c r="J58" s="175"/>
      <c r="K58" s="175"/>
    </row>
    <row r="59" spans="1:11" x14ac:dyDescent="0.2">
      <c r="A59" s="179" t="s">
        <v>570</v>
      </c>
      <c r="B59" s="180"/>
      <c r="C59" s="181">
        <v>4</v>
      </c>
      <c r="D59" s="180">
        <v>4</v>
      </c>
      <c r="E59" s="180">
        <v>4</v>
      </c>
      <c r="F59" s="180">
        <v>4</v>
      </c>
      <c r="G59" s="175"/>
      <c r="H59" s="175"/>
      <c r="I59" s="175"/>
      <c r="J59" s="175"/>
      <c r="K59" s="175"/>
    </row>
    <row r="60" spans="1:11" x14ac:dyDescent="0.2">
      <c r="A60" s="179" t="s">
        <v>571</v>
      </c>
      <c r="B60" s="180"/>
      <c r="C60" s="181">
        <v>3</v>
      </c>
      <c r="D60" s="180">
        <v>3</v>
      </c>
      <c r="E60" s="180">
        <v>3</v>
      </c>
      <c r="F60" s="180">
        <v>3</v>
      </c>
      <c r="G60" s="175"/>
      <c r="H60" s="175"/>
      <c r="I60" s="175"/>
      <c r="J60" s="175"/>
      <c r="K60" s="175"/>
    </row>
    <row r="61" spans="1:11" x14ac:dyDescent="0.2">
      <c r="A61" s="179" t="s">
        <v>572</v>
      </c>
      <c r="B61" s="180"/>
      <c r="C61" s="181">
        <v>3</v>
      </c>
      <c r="D61" s="180">
        <v>3</v>
      </c>
      <c r="E61" s="180">
        <v>3</v>
      </c>
      <c r="F61" s="180">
        <v>3</v>
      </c>
      <c r="G61" s="175"/>
      <c r="H61" s="175"/>
      <c r="I61" s="175"/>
      <c r="J61" s="175"/>
      <c r="K61" s="175"/>
    </row>
    <row r="62" spans="1:11" x14ac:dyDescent="0.2">
      <c r="A62" s="179" t="s">
        <v>573</v>
      </c>
      <c r="B62" s="180"/>
      <c r="C62" s="181">
        <v>4</v>
      </c>
      <c r="D62" s="180">
        <v>4</v>
      </c>
      <c r="E62" s="180">
        <v>4</v>
      </c>
      <c r="F62" s="180">
        <v>4</v>
      </c>
      <c r="G62" s="175"/>
      <c r="H62" s="175"/>
      <c r="I62" s="175"/>
      <c r="J62" s="175"/>
      <c r="K62" s="175"/>
    </row>
    <row r="63" spans="1:11" x14ac:dyDescent="0.2">
      <c r="A63" s="179" t="s">
        <v>574</v>
      </c>
      <c r="B63" s="180"/>
      <c r="C63" s="181">
        <v>3</v>
      </c>
      <c r="D63" s="180">
        <v>3</v>
      </c>
      <c r="E63" s="180">
        <v>3</v>
      </c>
      <c r="F63" s="180">
        <v>3</v>
      </c>
      <c r="G63" s="175"/>
      <c r="H63" s="175"/>
      <c r="I63" s="175"/>
      <c r="J63" s="175"/>
      <c r="K63" s="175"/>
    </row>
    <row r="64" spans="1:11" x14ac:dyDescent="0.2">
      <c r="A64" s="179" t="s">
        <v>575</v>
      </c>
      <c r="B64" s="180"/>
      <c r="C64" s="181">
        <v>3</v>
      </c>
      <c r="D64" s="180">
        <v>3</v>
      </c>
      <c r="E64" s="180">
        <v>3</v>
      </c>
      <c r="F64" s="180">
        <v>3</v>
      </c>
      <c r="G64" s="175"/>
      <c r="H64" s="175"/>
      <c r="I64" s="175"/>
      <c r="J64" s="175"/>
      <c r="K64" s="175"/>
    </row>
    <row r="65" spans="1:11" x14ac:dyDescent="0.2">
      <c r="A65" s="179" t="s">
        <v>576</v>
      </c>
      <c r="B65" s="180"/>
      <c r="C65" s="181">
        <v>2</v>
      </c>
      <c r="D65" s="180">
        <v>2</v>
      </c>
      <c r="E65" s="180">
        <v>2</v>
      </c>
      <c r="F65" s="180">
        <v>2</v>
      </c>
      <c r="G65" s="175"/>
      <c r="H65" s="175"/>
      <c r="I65" s="175"/>
      <c r="J65" s="175"/>
      <c r="K65" s="175"/>
    </row>
    <row r="66" spans="1:11" x14ac:dyDescent="0.2">
      <c r="A66" s="179" t="s">
        <v>577</v>
      </c>
      <c r="B66" s="180"/>
      <c r="C66" s="181">
        <v>2</v>
      </c>
      <c r="D66" s="180">
        <v>2</v>
      </c>
      <c r="E66" s="180">
        <v>2</v>
      </c>
      <c r="F66" s="180">
        <v>2</v>
      </c>
      <c r="G66" s="175"/>
      <c r="H66" s="175"/>
      <c r="I66" s="175"/>
      <c r="J66" s="175"/>
      <c r="K66" s="175"/>
    </row>
    <row r="67" spans="1:11" x14ac:dyDescent="0.2">
      <c r="A67" s="179" t="s">
        <v>578</v>
      </c>
      <c r="B67" s="180"/>
      <c r="C67" s="181">
        <v>2</v>
      </c>
      <c r="D67" s="180">
        <v>2</v>
      </c>
      <c r="E67" s="180">
        <v>2</v>
      </c>
      <c r="F67" s="180">
        <v>2</v>
      </c>
      <c r="G67" s="175"/>
      <c r="H67" s="175"/>
      <c r="I67" s="175"/>
      <c r="J67" s="175"/>
      <c r="K67" s="175"/>
    </row>
    <row r="68" spans="1:11" x14ac:dyDescent="0.2">
      <c r="A68" s="179" t="s">
        <v>579</v>
      </c>
      <c r="B68" s="180"/>
      <c r="C68" s="181">
        <v>2</v>
      </c>
      <c r="D68" s="180">
        <v>2</v>
      </c>
      <c r="E68" s="180">
        <v>2</v>
      </c>
      <c r="F68" s="180">
        <v>2</v>
      </c>
      <c r="G68" s="175"/>
      <c r="H68" s="175"/>
      <c r="I68" s="175"/>
      <c r="J68" s="175"/>
      <c r="K68" s="175"/>
    </row>
    <row r="69" spans="1:11" x14ac:dyDescent="0.2">
      <c r="A69" s="179" t="s">
        <v>580</v>
      </c>
      <c r="B69" s="180"/>
      <c r="C69" s="181">
        <v>2</v>
      </c>
      <c r="D69" s="180">
        <v>2</v>
      </c>
      <c r="E69" s="180">
        <v>2</v>
      </c>
      <c r="F69" s="180">
        <v>2</v>
      </c>
      <c r="G69" s="175"/>
      <c r="H69" s="175"/>
      <c r="I69" s="175"/>
      <c r="J69" s="175"/>
      <c r="K69" s="175"/>
    </row>
    <row r="70" spans="1:11" x14ac:dyDescent="0.2">
      <c r="A70" s="179" t="s">
        <v>581</v>
      </c>
      <c r="B70" s="180"/>
      <c r="C70" s="181">
        <v>2</v>
      </c>
      <c r="D70" s="180">
        <v>2</v>
      </c>
      <c r="E70" s="180">
        <v>2</v>
      </c>
      <c r="F70" s="180">
        <v>2</v>
      </c>
      <c r="G70" s="175"/>
      <c r="H70" s="175"/>
      <c r="I70" s="175"/>
      <c r="J70" s="175"/>
      <c r="K70" s="175"/>
    </row>
    <row r="71" spans="1:11" x14ac:dyDescent="0.2">
      <c r="A71" s="179" t="s">
        <v>582</v>
      </c>
      <c r="B71" s="180"/>
      <c r="C71" s="181">
        <v>1</v>
      </c>
      <c r="D71" s="180">
        <v>1</v>
      </c>
      <c r="E71" s="180">
        <v>1</v>
      </c>
      <c r="F71" s="180">
        <v>1</v>
      </c>
      <c r="G71" s="175"/>
      <c r="H71" s="175"/>
      <c r="I71" s="175"/>
      <c r="J71" s="175"/>
      <c r="K71" s="175"/>
    </row>
    <row r="72" spans="1:11" x14ac:dyDescent="0.2">
      <c r="A72" s="179" t="s">
        <v>583</v>
      </c>
      <c r="B72" s="180"/>
      <c r="C72" s="181">
        <v>1</v>
      </c>
      <c r="D72" s="180">
        <v>1</v>
      </c>
      <c r="E72" s="180">
        <v>1</v>
      </c>
      <c r="F72" s="180">
        <v>1</v>
      </c>
      <c r="G72" s="175"/>
      <c r="H72" s="175"/>
      <c r="I72" s="175"/>
      <c r="J72" s="175"/>
      <c r="K72" s="175"/>
    </row>
    <row r="73" spans="1:11" x14ac:dyDescent="0.2">
      <c r="A73" s="179" t="s">
        <v>584</v>
      </c>
      <c r="B73" s="180"/>
      <c r="C73" s="181">
        <v>3</v>
      </c>
      <c r="D73" s="180">
        <v>3</v>
      </c>
      <c r="E73" s="180">
        <v>3</v>
      </c>
      <c r="F73" s="180">
        <v>3</v>
      </c>
      <c r="G73" s="175"/>
      <c r="H73" s="175"/>
      <c r="I73" s="175"/>
      <c r="J73" s="175"/>
      <c r="K73" s="175"/>
    </row>
    <row r="74" spans="1:11" x14ac:dyDescent="0.2">
      <c r="A74" s="179" t="s">
        <v>585</v>
      </c>
      <c r="B74" s="180"/>
      <c r="C74" s="181"/>
      <c r="D74" s="180"/>
      <c r="E74" s="180"/>
      <c r="F74" s="180"/>
      <c r="G74" s="175"/>
      <c r="H74" s="175"/>
      <c r="I74" s="175"/>
      <c r="J74" s="175"/>
      <c r="K74" s="175"/>
    </row>
    <row r="75" spans="1:11" x14ac:dyDescent="0.2">
      <c r="A75" s="179" t="s">
        <v>586</v>
      </c>
      <c r="B75" s="180"/>
      <c r="C75" s="181">
        <v>6</v>
      </c>
      <c r="D75" s="180">
        <v>6</v>
      </c>
      <c r="E75" s="180">
        <v>6</v>
      </c>
      <c r="F75" s="180">
        <v>6</v>
      </c>
      <c r="G75" s="175"/>
      <c r="H75" s="175"/>
      <c r="I75" s="175"/>
      <c r="J75" s="175"/>
      <c r="K75" s="175"/>
    </row>
    <row r="76" spans="1:11" x14ac:dyDescent="0.2">
      <c r="A76" s="179" t="s">
        <v>587</v>
      </c>
      <c r="B76" s="180"/>
      <c r="C76" s="181">
        <v>6</v>
      </c>
      <c r="D76" s="180">
        <v>6</v>
      </c>
      <c r="E76" s="180">
        <v>6</v>
      </c>
      <c r="F76" s="180">
        <v>6</v>
      </c>
      <c r="G76" s="175"/>
      <c r="H76" s="175"/>
      <c r="I76" s="175"/>
      <c r="J76" s="175"/>
      <c r="K76" s="175"/>
    </row>
    <row r="77" spans="1:11" x14ac:dyDescent="0.2">
      <c r="A77" s="179" t="s">
        <v>588</v>
      </c>
      <c r="B77" s="180"/>
      <c r="C77" s="181">
        <v>4</v>
      </c>
      <c r="D77" s="180">
        <v>4</v>
      </c>
      <c r="E77" s="180">
        <v>4</v>
      </c>
      <c r="F77" s="180">
        <v>4</v>
      </c>
      <c r="G77" s="175"/>
      <c r="H77" s="175"/>
      <c r="I77" s="175"/>
      <c r="J77" s="175"/>
      <c r="K77" s="175"/>
    </row>
    <row r="78" spans="1:11" x14ac:dyDescent="0.2">
      <c r="A78" s="179" t="s">
        <v>589</v>
      </c>
      <c r="B78" s="180"/>
      <c r="C78" s="181">
        <v>4</v>
      </c>
      <c r="D78" s="180">
        <v>4</v>
      </c>
      <c r="E78" s="180">
        <v>4</v>
      </c>
      <c r="F78" s="180">
        <v>4</v>
      </c>
      <c r="G78" s="175"/>
      <c r="H78" s="175"/>
      <c r="I78" s="175"/>
      <c r="J78" s="175"/>
      <c r="K78" s="175"/>
    </row>
    <row r="79" spans="1:11" x14ac:dyDescent="0.2">
      <c r="A79" s="179" t="s">
        <v>590</v>
      </c>
      <c r="B79" s="180"/>
      <c r="C79" s="181"/>
      <c r="D79" s="180"/>
      <c r="E79" s="180"/>
      <c r="F79" s="180"/>
      <c r="G79" s="175"/>
      <c r="H79" s="175"/>
      <c r="I79" s="175"/>
      <c r="J79" s="175"/>
      <c r="K79" s="175"/>
    </row>
    <row r="80" spans="1:11" x14ac:dyDescent="0.2">
      <c r="A80" s="179" t="s">
        <v>591</v>
      </c>
      <c r="B80" s="180"/>
      <c r="C80" s="181">
        <v>4</v>
      </c>
      <c r="D80" s="180">
        <v>4</v>
      </c>
      <c r="E80" s="180">
        <v>4</v>
      </c>
      <c r="F80" s="180">
        <v>4</v>
      </c>
      <c r="G80" s="175"/>
      <c r="H80" s="175"/>
      <c r="I80" s="175"/>
      <c r="J80" s="175"/>
      <c r="K80" s="175"/>
    </row>
    <row r="81" spans="1:11" x14ac:dyDescent="0.2">
      <c r="A81" s="179" t="s">
        <v>592</v>
      </c>
      <c r="B81" s="180"/>
      <c r="C81" s="181">
        <v>4</v>
      </c>
      <c r="D81" s="180">
        <v>4</v>
      </c>
      <c r="E81" s="180">
        <v>4</v>
      </c>
      <c r="F81" s="180">
        <v>4</v>
      </c>
      <c r="G81" s="175"/>
      <c r="H81" s="175"/>
      <c r="I81" s="175"/>
      <c r="J81" s="175"/>
      <c r="K81" s="175"/>
    </row>
    <row r="82" spans="1:11" x14ac:dyDescent="0.2">
      <c r="A82" s="179" t="s">
        <v>593</v>
      </c>
      <c r="B82" s="180"/>
      <c r="C82" s="181">
        <v>6</v>
      </c>
      <c r="D82" s="180">
        <v>6</v>
      </c>
      <c r="E82" s="180">
        <v>6</v>
      </c>
      <c r="F82" s="180">
        <v>6</v>
      </c>
      <c r="G82" s="175"/>
      <c r="H82" s="175"/>
      <c r="I82" s="175"/>
      <c r="J82" s="175"/>
      <c r="K82" s="175"/>
    </row>
    <row r="83" spans="1:11" x14ac:dyDescent="0.2">
      <c r="A83" s="179" t="s">
        <v>594</v>
      </c>
      <c r="B83" s="180"/>
      <c r="C83" s="181">
        <v>8</v>
      </c>
      <c r="D83" s="180">
        <v>8</v>
      </c>
      <c r="E83" s="180">
        <v>8</v>
      </c>
      <c r="F83" s="180">
        <v>8</v>
      </c>
      <c r="G83" s="175"/>
      <c r="H83" s="175"/>
      <c r="I83" s="175"/>
      <c r="J83" s="175"/>
      <c r="K83" s="175"/>
    </row>
    <row r="84" spans="1:11" x14ac:dyDescent="0.2">
      <c r="A84" s="179" t="s">
        <v>595</v>
      </c>
      <c r="B84" s="180"/>
      <c r="C84" s="181">
        <v>10</v>
      </c>
      <c r="D84" s="180">
        <v>10</v>
      </c>
      <c r="E84" s="180">
        <v>10</v>
      </c>
      <c r="F84" s="180">
        <v>10</v>
      </c>
      <c r="G84" s="175"/>
      <c r="H84" s="175"/>
      <c r="I84" s="175"/>
      <c r="J84" s="175"/>
      <c r="K84" s="175"/>
    </row>
    <row r="85" spans="1:11" x14ac:dyDescent="0.2">
      <c r="A85" s="179" t="s">
        <v>596</v>
      </c>
      <c r="B85" s="180"/>
      <c r="C85" s="181">
        <v>8</v>
      </c>
      <c r="D85" s="180">
        <v>8</v>
      </c>
      <c r="E85" s="180">
        <v>8</v>
      </c>
      <c r="F85" s="180">
        <v>8</v>
      </c>
      <c r="G85" s="175"/>
      <c r="H85" s="175"/>
      <c r="I85" s="175"/>
      <c r="J85" s="175"/>
      <c r="K85" s="175"/>
    </row>
    <row r="86" spans="1:11" x14ac:dyDescent="0.2">
      <c r="A86" s="179" t="s">
        <v>597</v>
      </c>
      <c r="B86" s="180"/>
      <c r="C86" s="181">
        <v>15</v>
      </c>
      <c r="D86" s="180">
        <v>15</v>
      </c>
      <c r="E86" s="180">
        <v>15</v>
      </c>
      <c r="F86" s="180">
        <v>15</v>
      </c>
      <c r="G86" s="175"/>
      <c r="H86" s="175"/>
      <c r="I86" s="175"/>
      <c r="J86" s="175"/>
      <c r="K86" s="175"/>
    </row>
    <row r="87" spans="1:11" x14ac:dyDescent="0.2">
      <c r="A87" s="179" t="s">
        <v>598</v>
      </c>
      <c r="B87" s="180"/>
      <c r="C87" s="181">
        <v>15</v>
      </c>
      <c r="D87" s="180">
        <v>15</v>
      </c>
      <c r="E87" s="180">
        <v>15</v>
      </c>
      <c r="F87" s="180">
        <v>15</v>
      </c>
      <c r="G87" s="175"/>
      <c r="H87" s="175"/>
      <c r="I87" s="175"/>
      <c r="J87" s="175"/>
      <c r="K87" s="175"/>
    </row>
    <row r="88" spans="1:11" x14ac:dyDescent="0.2">
      <c r="A88" s="179" t="s">
        <v>599</v>
      </c>
      <c r="B88" s="180"/>
      <c r="C88" s="181">
        <v>200</v>
      </c>
      <c r="D88" s="180">
        <v>200</v>
      </c>
      <c r="E88" s="180">
        <v>200</v>
      </c>
      <c r="F88" s="180">
        <v>200</v>
      </c>
      <c r="G88" s="175"/>
      <c r="H88" s="175"/>
      <c r="I88" s="175"/>
      <c r="J88" s="175"/>
      <c r="K88" s="175"/>
    </row>
    <row r="89" spans="1:11" x14ac:dyDescent="0.2">
      <c r="A89" s="179" t="s">
        <v>600</v>
      </c>
      <c r="B89" s="180"/>
      <c r="C89" s="181">
        <v>150</v>
      </c>
      <c r="D89" s="180">
        <v>150</v>
      </c>
      <c r="E89" s="180">
        <v>150</v>
      </c>
      <c r="F89" s="180">
        <v>150</v>
      </c>
      <c r="G89" s="175"/>
      <c r="H89" s="175"/>
      <c r="I89" s="175"/>
      <c r="J89" s="175"/>
      <c r="K89" s="175"/>
    </row>
    <row r="90" spans="1:11" x14ac:dyDescent="0.2">
      <c r="A90" s="179" t="s">
        <v>601</v>
      </c>
      <c r="B90" s="180"/>
      <c r="C90" s="181">
        <v>100</v>
      </c>
      <c r="D90" s="180">
        <v>100</v>
      </c>
      <c r="E90" s="180">
        <v>100</v>
      </c>
      <c r="F90" s="180">
        <v>100</v>
      </c>
      <c r="G90" s="175"/>
      <c r="H90" s="175"/>
      <c r="I90" s="175"/>
      <c r="J90" s="175"/>
      <c r="K90" s="175"/>
    </row>
    <row r="91" spans="1:11" x14ac:dyDescent="0.2">
      <c r="A91" s="179" t="s">
        <v>602</v>
      </c>
      <c r="B91" s="180"/>
      <c r="C91" s="181">
        <v>30</v>
      </c>
      <c r="D91" s="180">
        <v>30</v>
      </c>
      <c r="E91" s="180">
        <v>30</v>
      </c>
      <c r="F91" s="180">
        <v>30</v>
      </c>
      <c r="G91" s="175"/>
      <c r="H91" s="175"/>
      <c r="I91" s="175"/>
      <c r="J91" s="175"/>
      <c r="K91" s="175"/>
    </row>
    <row r="92" spans="1:11" x14ac:dyDescent="0.2">
      <c r="A92" s="179" t="s">
        <v>603</v>
      </c>
      <c r="B92" s="180"/>
      <c r="C92" s="181">
        <v>20</v>
      </c>
      <c r="D92" s="180">
        <v>20</v>
      </c>
      <c r="E92" s="180">
        <v>20</v>
      </c>
      <c r="F92" s="180">
        <v>20</v>
      </c>
      <c r="G92" s="175"/>
      <c r="H92" s="175"/>
      <c r="I92" s="175"/>
      <c r="J92" s="175"/>
      <c r="K92" s="175"/>
    </row>
    <row r="93" spans="1:11" x14ac:dyDescent="0.2">
      <c r="A93" s="179" t="s">
        <v>604</v>
      </c>
      <c r="B93" s="180"/>
      <c r="C93" s="181">
        <v>10</v>
      </c>
      <c r="D93" s="180">
        <v>10</v>
      </c>
      <c r="E93" s="180">
        <v>10</v>
      </c>
      <c r="F93" s="180">
        <v>10</v>
      </c>
      <c r="G93" s="175"/>
      <c r="H93" s="175"/>
      <c r="I93" s="175"/>
      <c r="J93" s="175"/>
      <c r="K93" s="175"/>
    </row>
    <row r="94" spans="1:11" x14ac:dyDescent="0.2">
      <c r="A94" s="179" t="s">
        <v>605</v>
      </c>
      <c r="B94" s="180"/>
      <c r="C94" s="181">
        <v>100</v>
      </c>
      <c r="D94" s="180">
        <v>100</v>
      </c>
      <c r="E94" s="180">
        <v>100</v>
      </c>
      <c r="F94" s="180">
        <v>100</v>
      </c>
      <c r="G94" s="175"/>
      <c r="H94" s="175"/>
      <c r="I94" s="175"/>
      <c r="J94" s="175"/>
      <c r="K94" s="175"/>
    </row>
    <row r="95" spans="1:11" x14ac:dyDescent="0.2">
      <c r="A95" s="179" t="s">
        <v>606</v>
      </c>
      <c r="B95" s="180"/>
      <c r="C95" s="181">
        <v>20</v>
      </c>
      <c r="D95" s="180">
        <v>20</v>
      </c>
      <c r="E95" s="180">
        <v>20</v>
      </c>
      <c r="F95" s="180">
        <v>20</v>
      </c>
      <c r="G95" s="175"/>
      <c r="H95" s="175"/>
      <c r="I95" s="175"/>
      <c r="J95" s="175"/>
      <c r="K95" s="175"/>
    </row>
    <row r="96" spans="1:11" x14ac:dyDescent="0.2">
      <c r="A96" s="179" t="s">
        <v>607</v>
      </c>
      <c r="B96" s="180"/>
      <c r="C96" s="181">
        <v>4</v>
      </c>
      <c r="D96" s="180">
        <v>4</v>
      </c>
      <c r="E96" s="180">
        <v>4</v>
      </c>
      <c r="F96" s="180">
        <v>4</v>
      </c>
      <c r="G96" s="175"/>
      <c r="H96" s="175"/>
      <c r="I96" s="175"/>
      <c r="J96" s="175"/>
      <c r="K96" s="175"/>
    </row>
    <row r="97" spans="1:11" x14ac:dyDescent="0.2">
      <c r="A97" s="179" t="s">
        <v>608</v>
      </c>
      <c r="B97" s="180"/>
      <c r="C97" s="181">
        <v>30</v>
      </c>
      <c r="D97" s="180">
        <v>30</v>
      </c>
      <c r="E97" s="180">
        <v>30</v>
      </c>
      <c r="F97" s="180">
        <v>30</v>
      </c>
      <c r="G97" s="175"/>
      <c r="H97" s="175"/>
      <c r="I97" s="175"/>
      <c r="J97" s="175"/>
      <c r="K97" s="175"/>
    </row>
    <row r="98" spans="1:11" x14ac:dyDescent="0.2">
      <c r="A98" s="179" t="s">
        <v>609</v>
      </c>
      <c r="B98" s="180"/>
      <c r="C98" s="181">
        <v>20</v>
      </c>
      <c r="D98" s="180">
        <v>20</v>
      </c>
      <c r="E98" s="180">
        <v>20</v>
      </c>
      <c r="F98" s="180">
        <v>20</v>
      </c>
      <c r="G98" s="175"/>
      <c r="H98" s="175"/>
      <c r="I98" s="175"/>
      <c r="J98" s="175"/>
      <c r="K98" s="175"/>
    </row>
    <row r="99" spans="1:11" x14ac:dyDescent="0.2">
      <c r="A99" s="179" t="s">
        <v>610</v>
      </c>
      <c r="B99" s="180"/>
      <c r="C99" s="181">
        <v>20</v>
      </c>
      <c r="D99" s="180">
        <v>20</v>
      </c>
      <c r="E99" s="180">
        <v>20</v>
      </c>
      <c r="F99" s="180">
        <v>20</v>
      </c>
      <c r="G99" s="175"/>
      <c r="H99" s="175"/>
      <c r="I99" s="175"/>
      <c r="J99" s="175"/>
      <c r="K99" s="175"/>
    </row>
    <row r="100" spans="1:11" x14ac:dyDescent="0.2">
      <c r="A100" s="179" t="s">
        <v>611</v>
      </c>
      <c r="B100" s="180"/>
      <c r="C100" s="181">
        <v>6</v>
      </c>
      <c r="D100" s="180">
        <v>6</v>
      </c>
      <c r="E100" s="180">
        <v>6</v>
      </c>
      <c r="F100" s="180">
        <v>6</v>
      </c>
      <c r="G100" s="175"/>
      <c r="H100" s="175"/>
      <c r="I100" s="175"/>
      <c r="J100" s="175"/>
      <c r="K100" s="175"/>
    </row>
    <row r="101" spans="1:11" x14ac:dyDescent="0.2">
      <c r="A101" s="179" t="s">
        <v>612</v>
      </c>
      <c r="B101" s="180"/>
      <c r="C101" s="181">
        <v>8</v>
      </c>
      <c r="D101" s="180">
        <v>8</v>
      </c>
      <c r="E101" s="180">
        <v>8</v>
      </c>
      <c r="F101" s="180">
        <v>8</v>
      </c>
      <c r="G101" s="175"/>
      <c r="H101" s="175"/>
      <c r="I101" s="175"/>
      <c r="J101" s="175"/>
      <c r="K101" s="175"/>
    </row>
    <row r="102" spans="1:11" x14ac:dyDescent="0.2">
      <c r="A102" s="179" t="s">
        <v>613</v>
      </c>
      <c r="B102" s="180"/>
      <c r="C102" s="181">
        <v>10</v>
      </c>
      <c r="D102" s="180">
        <v>10</v>
      </c>
      <c r="E102" s="180">
        <v>10</v>
      </c>
      <c r="F102" s="180">
        <v>10</v>
      </c>
      <c r="G102" s="175"/>
      <c r="H102" s="175"/>
      <c r="I102" s="175"/>
      <c r="J102" s="175"/>
      <c r="K102" s="175"/>
    </row>
    <row r="103" spans="1:11" x14ac:dyDescent="0.2">
      <c r="A103" s="179" t="s">
        <v>614</v>
      </c>
      <c r="B103" s="180"/>
      <c r="C103" s="181">
        <v>6</v>
      </c>
      <c r="D103" s="180">
        <v>6</v>
      </c>
      <c r="E103" s="180">
        <v>6</v>
      </c>
      <c r="F103" s="180">
        <v>6</v>
      </c>
      <c r="G103" s="175"/>
      <c r="H103" s="175"/>
      <c r="I103" s="175"/>
      <c r="J103" s="175"/>
      <c r="K103" s="175"/>
    </row>
    <row r="104" spans="1:11" x14ac:dyDescent="0.2">
      <c r="A104" s="179" t="s">
        <v>615</v>
      </c>
      <c r="B104" s="180"/>
      <c r="C104" s="181">
        <v>40</v>
      </c>
      <c r="D104" s="180">
        <v>40</v>
      </c>
      <c r="E104" s="180">
        <v>40</v>
      </c>
      <c r="F104" s="180">
        <v>40</v>
      </c>
      <c r="G104" s="175"/>
      <c r="H104" s="175"/>
      <c r="I104" s="175"/>
      <c r="J104" s="175"/>
      <c r="K104" s="175"/>
    </row>
    <row r="105" spans="1:11" x14ac:dyDescent="0.2">
      <c r="A105" s="179" t="s">
        <v>616</v>
      </c>
      <c r="B105" s="180"/>
      <c r="C105" s="181">
        <v>20</v>
      </c>
      <c r="D105" s="180">
        <v>20</v>
      </c>
      <c r="E105" s="180">
        <v>20</v>
      </c>
      <c r="F105" s="180">
        <v>20</v>
      </c>
      <c r="G105" s="175"/>
      <c r="H105" s="175"/>
      <c r="I105" s="175"/>
      <c r="J105" s="175"/>
      <c r="K105" s="175"/>
    </row>
    <row r="106" spans="1:11" x14ac:dyDescent="0.2">
      <c r="A106" s="179" t="s">
        <v>617</v>
      </c>
      <c r="B106" s="180"/>
      <c r="C106" s="181">
        <v>30</v>
      </c>
      <c r="D106" s="180">
        <v>30</v>
      </c>
      <c r="E106" s="180">
        <v>30</v>
      </c>
      <c r="F106" s="180">
        <v>30</v>
      </c>
      <c r="G106" s="175"/>
      <c r="H106" s="175"/>
      <c r="I106" s="175"/>
      <c r="J106" s="175"/>
      <c r="K106" s="175"/>
    </row>
    <row r="107" spans="1:11" x14ac:dyDescent="0.2">
      <c r="A107" s="179" t="s">
        <v>618</v>
      </c>
      <c r="B107" s="180"/>
      <c r="C107" s="181">
        <v>10</v>
      </c>
      <c r="D107" s="180">
        <v>10</v>
      </c>
      <c r="E107" s="180">
        <v>10</v>
      </c>
      <c r="F107" s="180">
        <v>10</v>
      </c>
      <c r="G107" s="175"/>
      <c r="H107" s="175"/>
      <c r="I107" s="175"/>
      <c r="J107" s="175"/>
      <c r="K107" s="175"/>
    </row>
    <row r="108" spans="1:11" x14ac:dyDescent="0.2">
      <c r="A108" s="179" t="s">
        <v>619</v>
      </c>
      <c r="B108" s="180"/>
      <c r="C108" s="181">
        <v>8</v>
      </c>
      <c r="D108" s="180">
        <v>8</v>
      </c>
      <c r="E108" s="180">
        <v>8</v>
      </c>
      <c r="F108" s="180">
        <v>8</v>
      </c>
      <c r="G108" s="175"/>
      <c r="H108" s="175"/>
      <c r="I108" s="175"/>
      <c r="J108" s="175"/>
      <c r="K108" s="175"/>
    </row>
    <row r="109" spans="1:11" x14ac:dyDescent="0.2">
      <c r="A109" s="179" t="s">
        <v>620</v>
      </c>
      <c r="B109" s="180"/>
      <c r="C109" s="181">
        <v>30</v>
      </c>
      <c r="D109" s="180">
        <v>30</v>
      </c>
      <c r="E109" s="180">
        <v>30</v>
      </c>
      <c r="F109" s="180">
        <v>30</v>
      </c>
      <c r="G109" s="175"/>
      <c r="H109" s="175"/>
      <c r="I109" s="175"/>
      <c r="J109" s="175"/>
      <c r="K109" s="175"/>
    </row>
    <row r="110" spans="1:11" x14ac:dyDescent="0.2">
      <c r="A110" s="179" t="s">
        <v>621</v>
      </c>
      <c r="B110" s="180"/>
      <c r="C110" s="181">
        <v>15</v>
      </c>
      <c r="D110" s="180">
        <v>15</v>
      </c>
      <c r="E110" s="180">
        <v>15</v>
      </c>
      <c r="F110" s="180">
        <v>15</v>
      </c>
      <c r="G110" s="175"/>
      <c r="H110" s="175"/>
      <c r="I110" s="175"/>
      <c r="J110" s="175"/>
      <c r="K110" s="175"/>
    </row>
    <row r="111" spans="1:11" x14ac:dyDescent="0.2">
      <c r="A111" s="179" t="s">
        <v>622</v>
      </c>
      <c r="B111" s="180"/>
      <c r="C111" s="181">
        <v>20</v>
      </c>
      <c r="D111" s="180">
        <v>20</v>
      </c>
      <c r="E111" s="180">
        <v>20</v>
      </c>
      <c r="F111" s="180">
        <v>20</v>
      </c>
      <c r="G111" s="175"/>
      <c r="H111" s="175"/>
      <c r="I111" s="175"/>
      <c r="J111" s="175"/>
      <c r="K111" s="175"/>
    </row>
    <row r="112" spans="1:11" x14ac:dyDescent="0.2">
      <c r="A112" s="179" t="s">
        <v>623</v>
      </c>
      <c r="B112" s="180"/>
      <c r="C112" s="181">
        <v>10</v>
      </c>
      <c r="D112" s="180">
        <v>10</v>
      </c>
      <c r="E112" s="180">
        <v>10</v>
      </c>
      <c r="F112" s="180">
        <v>10</v>
      </c>
      <c r="G112" s="175"/>
      <c r="H112" s="175"/>
      <c r="I112" s="175"/>
      <c r="J112" s="175"/>
      <c r="K112" s="175"/>
    </row>
    <row r="113" spans="1:11" x14ac:dyDescent="0.2">
      <c r="A113" s="179" t="s">
        <v>624</v>
      </c>
      <c r="B113" s="180"/>
      <c r="C113" s="181">
        <v>10</v>
      </c>
      <c r="D113" s="180">
        <v>10</v>
      </c>
      <c r="E113" s="180">
        <v>10</v>
      </c>
      <c r="F113" s="180">
        <v>10</v>
      </c>
      <c r="G113" s="175"/>
      <c r="H113" s="175"/>
      <c r="I113" s="175"/>
      <c r="J113" s="175"/>
      <c r="K113" s="175"/>
    </row>
    <row r="114" spans="1:11" x14ac:dyDescent="0.2">
      <c r="A114" s="179" t="s">
        <v>625</v>
      </c>
      <c r="B114" s="180"/>
      <c r="C114" s="181">
        <v>10</v>
      </c>
      <c r="D114" s="180">
        <v>10</v>
      </c>
      <c r="E114" s="180">
        <v>10</v>
      </c>
      <c r="F114" s="180">
        <v>10</v>
      </c>
      <c r="G114" s="175"/>
      <c r="H114" s="175"/>
      <c r="I114" s="175"/>
      <c r="J114" s="175"/>
      <c r="K114" s="175"/>
    </row>
    <row r="115" spans="1:11" x14ac:dyDescent="0.2">
      <c r="A115" s="179" t="s">
        <v>626</v>
      </c>
      <c r="B115" s="180"/>
      <c r="C115" s="181">
        <v>5</v>
      </c>
      <c r="D115" s="180">
        <v>5</v>
      </c>
      <c r="E115" s="180">
        <v>5</v>
      </c>
      <c r="F115" s="180">
        <v>5</v>
      </c>
      <c r="G115" s="175"/>
      <c r="H115" s="175"/>
      <c r="I115" s="175"/>
      <c r="J115" s="175"/>
      <c r="K115" s="175"/>
    </row>
    <row r="116" spans="1:11" x14ac:dyDescent="0.2">
      <c r="A116" s="179" t="s">
        <v>627</v>
      </c>
      <c r="B116" s="180"/>
      <c r="C116" s="181">
        <v>8</v>
      </c>
      <c r="D116" s="180">
        <v>8</v>
      </c>
      <c r="E116" s="180">
        <v>8</v>
      </c>
      <c r="F116" s="180">
        <v>8</v>
      </c>
      <c r="G116" s="175"/>
      <c r="H116" s="175"/>
      <c r="I116" s="175"/>
      <c r="J116" s="175"/>
      <c r="K116" s="175"/>
    </row>
    <row r="117" spans="1:11" x14ac:dyDescent="0.2">
      <c r="A117" s="179" t="s">
        <v>628</v>
      </c>
      <c r="B117" s="180"/>
      <c r="C117" s="181">
        <v>8</v>
      </c>
      <c r="D117" s="180">
        <v>8</v>
      </c>
      <c r="E117" s="180">
        <v>8</v>
      </c>
      <c r="F117" s="180">
        <v>8</v>
      </c>
      <c r="G117" s="175"/>
      <c r="H117" s="175"/>
      <c r="I117" s="175"/>
      <c r="J117" s="175"/>
      <c r="K117" s="175"/>
    </row>
    <row r="118" spans="1:11" x14ac:dyDescent="0.2">
      <c r="A118" s="179" t="s">
        <v>629</v>
      </c>
      <c r="B118" s="180"/>
      <c r="C118" s="181">
        <v>20</v>
      </c>
      <c r="D118" s="180">
        <v>20</v>
      </c>
      <c r="E118" s="180">
        <v>20</v>
      </c>
      <c r="F118" s="180">
        <v>20</v>
      </c>
      <c r="G118" s="175"/>
      <c r="H118" s="175"/>
      <c r="I118" s="175"/>
      <c r="J118" s="175"/>
      <c r="K118" s="175"/>
    </row>
    <row r="119" spans="1:11" x14ac:dyDescent="0.2">
      <c r="A119" s="179" t="s">
        <v>630</v>
      </c>
      <c r="B119" s="180"/>
      <c r="C119" s="181">
        <v>12</v>
      </c>
      <c r="D119" s="180">
        <v>12</v>
      </c>
      <c r="E119" s="180">
        <v>12</v>
      </c>
      <c r="F119" s="180">
        <v>12</v>
      </c>
      <c r="G119" s="175"/>
      <c r="H119" s="175"/>
      <c r="I119" s="175"/>
      <c r="J119" s="175"/>
      <c r="K119" s="175"/>
    </row>
    <row r="120" spans="1:11" x14ac:dyDescent="0.2">
      <c r="A120" s="179" t="s">
        <v>631</v>
      </c>
      <c r="B120" s="180"/>
      <c r="C120" s="181">
        <v>6</v>
      </c>
      <c r="D120" s="180">
        <v>6</v>
      </c>
      <c r="E120" s="180">
        <v>6</v>
      </c>
      <c r="F120" s="180">
        <v>6</v>
      </c>
      <c r="G120" s="175"/>
      <c r="H120" s="175"/>
      <c r="I120" s="175"/>
      <c r="J120" s="175"/>
      <c r="K120" s="175"/>
    </row>
    <row r="121" spans="1:11" x14ac:dyDescent="0.2">
      <c r="A121" s="179" t="s">
        <v>632</v>
      </c>
      <c r="B121" s="180"/>
      <c r="C121" s="181">
        <v>4</v>
      </c>
      <c r="D121" s="180">
        <v>4</v>
      </c>
      <c r="E121" s="180">
        <v>4</v>
      </c>
      <c r="F121" s="180">
        <v>4</v>
      </c>
      <c r="G121" s="175"/>
      <c r="H121" s="175"/>
      <c r="I121" s="175"/>
      <c r="J121" s="175"/>
      <c r="K121" s="175"/>
    </row>
    <row r="122" spans="1:11" x14ac:dyDescent="0.2">
      <c r="A122" s="179" t="s">
        <v>633</v>
      </c>
      <c r="B122" s="180"/>
      <c r="C122" s="181">
        <v>1</v>
      </c>
      <c r="D122" s="180">
        <v>1</v>
      </c>
      <c r="E122" s="180">
        <v>1</v>
      </c>
      <c r="F122" s="180">
        <v>1</v>
      </c>
      <c r="G122" s="175"/>
      <c r="H122" s="175"/>
      <c r="I122" s="175"/>
      <c r="J122" s="175"/>
      <c r="K122" s="175"/>
    </row>
    <row r="123" spans="1:11" x14ac:dyDescent="0.2">
      <c r="A123" s="179" t="s">
        <v>634</v>
      </c>
      <c r="B123" s="180"/>
      <c r="C123" s="181">
        <v>20</v>
      </c>
      <c r="D123" s="180">
        <v>20</v>
      </c>
      <c r="E123" s="180">
        <v>20</v>
      </c>
      <c r="F123" s="180">
        <v>20</v>
      </c>
      <c r="G123" s="175"/>
      <c r="H123" s="175"/>
      <c r="I123" s="175"/>
      <c r="J123" s="175"/>
      <c r="K123" s="175"/>
    </row>
    <row r="124" spans="1:11" x14ac:dyDescent="0.2">
      <c r="A124" s="179" t="s">
        <v>630</v>
      </c>
      <c r="B124" s="180"/>
      <c r="C124" s="181">
        <v>12</v>
      </c>
      <c r="D124" s="180">
        <v>12</v>
      </c>
      <c r="E124" s="180">
        <v>12</v>
      </c>
      <c r="F124" s="180">
        <v>12</v>
      </c>
      <c r="G124" s="175"/>
      <c r="H124" s="175"/>
      <c r="I124" s="175"/>
      <c r="J124" s="175"/>
      <c r="K124" s="175"/>
    </row>
    <row r="125" spans="1:11" x14ac:dyDescent="0.2">
      <c r="A125" s="179" t="s">
        <v>635</v>
      </c>
      <c r="B125" s="180"/>
      <c r="C125" s="181">
        <v>4</v>
      </c>
      <c r="D125" s="180">
        <v>4</v>
      </c>
      <c r="E125" s="180">
        <v>4</v>
      </c>
      <c r="F125" s="180">
        <v>4</v>
      </c>
      <c r="G125" s="175"/>
      <c r="H125" s="175"/>
      <c r="I125" s="175"/>
      <c r="J125" s="175"/>
      <c r="K125" s="175"/>
    </row>
    <row r="126" spans="1:11" x14ac:dyDescent="0.2">
      <c r="A126" s="179" t="s">
        <v>636</v>
      </c>
      <c r="B126" s="180"/>
      <c r="C126" s="181">
        <v>2</v>
      </c>
      <c r="D126" s="180">
        <v>2</v>
      </c>
      <c r="E126" s="180">
        <v>2</v>
      </c>
      <c r="F126" s="180">
        <v>2</v>
      </c>
      <c r="G126" s="175"/>
      <c r="H126" s="175"/>
      <c r="I126" s="175"/>
      <c r="J126" s="175"/>
      <c r="K126" s="175"/>
    </row>
    <row r="127" spans="1:11" x14ac:dyDescent="0.2">
      <c r="A127" s="179" t="s">
        <v>637</v>
      </c>
      <c r="B127" s="180"/>
      <c r="C127" s="181">
        <v>4</v>
      </c>
      <c r="D127" s="180">
        <v>4</v>
      </c>
      <c r="E127" s="180">
        <v>4</v>
      </c>
      <c r="F127" s="180">
        <v>4</v>
      </c>
      <c r="G127" s="175"/>
      <c r="H127" s="175"/>
      <c r="I127" s="175"/>
      <c r="J127" s="175"/>
      <c r="K127" s="175"/>
    </row>
    <row r="128" spans="1:11" x14ac:dyDescent="0.2">
      <c r="A128" s="179" t="s">
        <v>638</v>
      </c>
      <c r="B128" s="180"/>
      <c r="C128" s="181">
        <v>2</v>
      </c>
      <c r="D128" s="180">
        <v>2</v>
      </c>
      <c r="E128" s="180">
        <v>2</v>
      </c>
      <c r="F128" s="180">
        <v>2</v>
      </c>
      <c r="G128" s="175"/>
      <c r="H128" s="175"/>
      <c r="I128" s="175"/>
      <c r="J128" s="175"/>
      <c r="K128" s="175"/>
    </row>
    <row r="129" spans="1:11" x14ac:dyDescent="0.2">
      <c r="A129" s="179" t="s">
        <v>639</v>
      </c>
      <c r="B129" s="180"/>
      <c r="C129" s="181">
        <v>2</v>
      </c>
      <c r="D129" s="180">
        <v>2</v>
      </c>
      <c r="E129" s="180">
        <v>2</v>
      </c>
      <c r="F129" s="180">
        <v>2</v>
      </c>
      <c r="G129" s="175"/>
      <c r="H129" s="175"/>
      <c r="I129" s="175"/>
      <c r="J129" s="175"/>
      <c r="K129" s="175"/>
    </row>
    <row r="130" spans="1:11" x14ac:dyDescent="0.2">
      <c r="A130" s="179" t="s">
        <v>640</v>
      </c>
      <c r="B130" s="180"/>
      <c r="C130" s="181">
        <v>10</v>
      </c>
      <c r="D130" s="180">
        <v>10</v>
      </c>
      <c r="E130" s="180">
        <v>10</v>
      </c>
      <c r="F130" s="180">
        <v>10</v>
      </c>
      <c r="G130" s="175"/>
      <c r="H130" s="175"/>
      <c r="I130" s="175"/>
      <c r="J130" s="175"/>
      <c r="K130" s="175"/>
    </row>
    <row r="131" spans="1:11" x14ac:dyDescent="0.2">
      <c r="A131" s="179" t="s">
        <v>641</v>
      </c>
      <c r="B131" s="180"/>
      <c r="C131" s="181">
        <v>10</v>
      </c>
      <c r="D131" s="180">
        <v>10</v>
      </c>
      <c r="E131" s="180">
        <v>10</v>
      </c>
      <c r="F131" s="180">
        <v>10</v>
      </c>
      <c r="G131" s="175"/>
      <c r="H131" s="175"/>
      <c r="I131" s="175"/>
      <c r="J131" s="175"/>
      <c r="K131" s="175"/>
    </row>
    <row r="132" spans="1:11" x14ac:dyDescent="0.2">
      <c r="A132" s="179" t="s">
        <v>642</v>
      </c>
      <c r="B132" s="180"/>
      <c r="C132" s="181">
        <v>14</v>
      </c>
      <c r="D132" s="180">
        <v>14</v>
      </c>
      <c r="E132" s="180">
        <v>14</v>
      </c>
      <c r="F132" s="180">
        <v>14</v>
      </c>
      <c r="G132" s="175"/>
      <c r="H132" s="175"/>
      <c r="I132" s="175"/>
      <c r="J132" s="175"/>
      <c r="K132" s="175"/>
    </row>
    <row r="133" spans="1:11" x14ac:dyDescent="0.2">
      <c r="A133" s="179" t="s">
        <v>643</v>
      </c>
      <c r="B133" s="180"/>
      <c r="C133" s="181">
        <v>14</v>
      </c>
      <c r="D133" s="180">
        <v>14</v>
      </c>
      <c r="E133" s="180">
        <v>14</v>
      </c>
      <c r="F133" s="180">
        <v>14</v>
      </c>
      <c r="G133" s="175"/>
      <c r="H133" s="175"/>
      <c r="I133" s="175"/>
      <c r="J133" s="175"/>
      <c r="K133" s="175"/>
    </row>
    <row r="134" spans="1:11" x14ac:dyDescent="0.2">
      <c r="A134" s="179" t="s">
        <v>644</v>
      </c>
      <c r="B134" s="180"/>
      <c r="C134" s="181">
        <v>14</v>
      </c>
      <c r="D134" s="180">
        <v>14</v>
      </c>
      <c r="E134" s="180">
        <v>14</v>
      </c>
      <c r="F134" s="180">
        <v>14</v>
      </c>
      <c r="G134" s="175"/>
      <c r="H134" s="175"/>
      <c r="I134" s="175"/>
      <c r="J134" s="175"/>
      <c r="K134" s="175"/>
    </row>
    <row r="135" spans="1:11" x14ac:dyDescent="0.2">
      <c r="A135" s="179" t="s">
        <v>645</v>
      </c>
      <c r="B135" s="180"/>
      <c r="C135" s="181">
        <v>14</v>
      </c>
      <c r="D135" s="180">
        <v>14</v>
      </c>
      <c r="E135" s="180">
        <v>14</v>
      </c>
      <c r="F135" s="180">
        <v>14</v>
      </c>
      <c r="G135" s="175"/>
      <c r="H135" s="175"/>
      <c r="I135" s="175"/>
      <c r="J135" s="175"/>
      <c r="K135" s="175"/>
    </row>
    <row r="136" spans="1:11" x14ac:dyDescent="0.2">
      <c r="A136" s="179" t="s">
        <v>646</v>
      </c>
      <c r="B136" s="180"/>
      <c r="C136" s="181">
        <v>12</v>
      </c>
      <c r="D136" s="180">
        <v>12</v>
      </c>
      <c r="E136" s="180">
        <v>12</v>
      </c>
      <c r="F136" s="180">
        <v>12</v>
      </c>
      <c r="G136" s="175"/>
      <c r="H136" s="175"/>
      <c r="I136" s="175"/>
      <c r="J136" s="175"/>
      <c r="K136" s="175"/>
    </row>
    <row r="137" spans="1:11" x14ac:dyDescent="0.2">
      <c r="A137" s="179" t="s">
        <v>647</v>
      </c>
      <c r="B137" s="180"/>
      <c r="C137" s="181">
        <v>6</v>
      </c>
      <c r="D137" s="180">
        <v>6</v>
      </c>
      <c r="E137" s="180">
        <v>6</v>
      </c>
      <c r="F137" s="180">
        <v>6</v>
      </c>
      <c r="G137" s="175"/>
      <c r="H137" s="175"/>
      <c r="I137" s="175"/>
      <c r="J137" s="175"/>
      <c r="K137" s="175"/>
    </row>
    <row r="138" spans="1:11" x14ac:dyDescent="0.2">
      <c r="A138" s="179" t="s">
        <v>648</v>
      </c>
      <c r="B138" s="180"/>
      <c r="C138" s="181">
        <v>2</v>
      </c>
      <c r="D138" s="180">
        <v>2</v>
      </c>
      <c r="E138" s="180">
        <v>2</v>
      </c>
      <c r="F138" s="180">
        <v>2</v>
      </c>
      <c r="G138" s="175"/>
      <c r="H138" s="175"/>
      <c r="I138" s="175"/>
      <c r="J138" s="175"/>
      <c r="K138" s="175"/>
    </row>
    <row r="139" spans="1:11" x14ac:dyDescent="0.2">
      <c r="A139" s="179" t="s">
        <v>649</v>
      </c>
      <c r="B139" s="180"/>
      <c r="C139" s="181">
        <v>4</v>
      </c>
      <c r="D139" s="180">
        <v>4</v>
      </c>
      <c r="E139" s="180">
        <v>4</v>
      </c>
      <c r="F139" s="180">
        <v>4</v>
      </c>
      <c r="G139" s="175"/>
      <c r="H139" s="175"/>
      <c r="I139" s="175"/>
      <c r="J139" s="175"/>
      <c r="K139" s="175"/>
    </row>
    <row r="140" spans="1:11" x14ac:dyDescent="0.2">
      <c r="A140" s="179" t="s">
        <v>650</v>
      </c>
      <c r="B140" s="180"/>
      <c r="C140" s="181">
        <v>4</v>
      </c>
      <c r="D140" s="180">
        <v>4</v>
      </c>
      <c r="E140" s="180">
        <v>4</v>
      </c>
      <c r="F140" s="180">
        <v>4</v>
      </c>
      <c r="G140" s="175"/>
      <c r="H140" s="175"/>
      <c r="I140" s="175"/>
      <c r="J140" s="175"/>
      <c r="K140" s="175"/>
    </row>
    <row r="141" spans="1:11" x14ac:dyDescent="0.2">
      <c r="A141" s="179" t="s">
        <v>651</v>
      </c>
      <c r="B141" s="180"/>
      <c r="C141" s="181">
        <v>10</v>
      </c>
      <c r="D141" s="180">
        <v>10</v>
      </c>
      <c r="E141" s="180">
        <v>10</v>
      </c>
      <c r="F141" s="180">
        <v>10</v>
      </c>
      <c r="G141" s="175"/>
      <c r="H141" s="175"/>
      <c r="I141" s="175"/>
      <c r="J141" s="175"/>
      <c r="K141" s="175"/>
    </row>
    <row r="142" spans="1:11" x14ac:dyDescent="0.2">
      <c r="A142" s="179" t="s">
        <v>652</v>
      </c>
      <c r="B142" s="180"/>
      <c r="C142" s="181">
        <v>10</v>
      </c>
      <c r="D142" s="180">
        <v>10</v>
      </c>
      <c r="E142" s="180">
        <v>10</v>
      </c>
      <c r="F142" s="180">
        <v>10</v>
      </c>
      <c r="G142" s="175"/>
      <c r="H142" s="175"/>
      <c r="I142" s="175"/>
      <c r="J142" s="175"/>
      <c r="K142" s="175"/>
    </row>
    <row r="143" spans="1:11" x14ac:dyDescent="0.2">
      <c r="A143" s="179" t="s">
        <v>653</v>
      </c>
      <c r="B143" s="180"/>
      <c r="C143" s="181">
        <v>6</v>
      </c>
      <c r="D143" s="180">
        <v>6</v>
      </c>
      <c r="E143" s="180">
        <v>6</v>
      </c>
      <c r="F143" s="180">
        <v>6</v>
      </c>
      <c r="G143" s="175"/>
      <c r="H143" s="175"/>
      <c r="I143" s="175"/>
      <c r="J143" s="175"/>
      <c r="K143" s="175"/>
    </row>
    <row r="144" spans="1:11" x14ac:dyDescent="0.2">
      <c r="A144" s="179" t="s">
        <v>654</v>
      </c>
      <c r="B144" s="180"/>
      <c r="C144" s="181">
        <v>6</v>
      </c>
      <c r="D144" s="180">
        <v>6</v>
      </c>
      <c r="E144" s="180">
        <v>6</v>
      </c>
      <c r="F144" s="180">
        <v>6</v>
      </c>
      <c r="G144" s="175"/>
      <c r="H144" s="175"/>
      <c r="I144" s="175"/>
      <c r="J144" s="175"/>
      <c r="K144" s="175"/>
    </row>
    <row r="145" spans="1:11" x14ac:dyDescent="0.2">
      <c r="A145" s="179" t="s">
        <v>655</v>
      </c>
      <c r="B145" s="180"/>
      <c r="C145" s="181">
        <v>20</v>
      </c>
      <c r="D145" s="180">
        <v>20</v>
      </c>
      <c r="E145" s="180">
        <v>20</v>
      </c>
      <c r="F145" s="180">
        <v>20</v>
      </c>
      <c r="G145" s="175"/>
      <c r="H145" s="175"/>
      <c r="I145" s="175"/>
      <c r="J145" s="175"/>
      <c r="K145" s="175"/>
    </row>
    <row r="146" spans="1:11" x14ac:dyDescent="0.2">
      <c r="A146" s="179" t="s">
        <v>656</v>
      </c>
      <c r="B146" s="180"/>
      <c r="C146" s="181">
        <v>20</v>
      </c>
      <c r="D146" s="180">
        <v>20</v>
      </c>
      <c r="E146" s="180">
        <v>20</v>
      </c>
      <c r="F146" s="180">
        <v>20</v>
      </c>
      <c r="G146" s="175"/>
      <c r="H146" s="175"/>
      <c r="I146" s="175"/>
      <c r="J146" s="175"/>
      <c r="K146" s="175"/>
    </row>
    <row r="147" spans="1:11" x14ac:dyDescent="0.2">
      <c r="A147" s="179" t="s">
        <v>657</v>
      </c>
      <c r="B147" s="180"/>
      <c r="C147" s="181">
        <v>10</v>
      </c>
      <c r="D147" s="180">
        <v>10</v>
      </c>
      <c r="E147" s="180">
        <v>10</v>
      </c>
      <c r="F147" s="180">
        <v>10</v>
      </c>
      <c r="G147" s="175"/>
      <c r="H147" s="175"/>
      <c r="I147" s="175"/>
      <c r="J147" s="175"/>
      <c r="K147" s="175"/>
    </row>
    <row r="148" spans="1:11" x14ac:dyDescent="0.2">
      <c r="A148" s="179" t="s">
        <v>658</v>
      </c>
      <c r="B148" s="180"/>
      <c r="C148" s="181">
        <v>12</v>
      </c>
      <c r="D148" s="180">
        <v>12</v>
      </c>
      <c r="E148" s="180">
        <v>12</v>
      </c>
      <c r="F148" s="180">
        <v>12</v>
      </c>
      <c r="G148" s="175"/>
      <c r="H148" s="175"/>
      <c r="I148" s="175"/>
      <c r="J148" s="175"/>
      <c r="K148" s="175"/>
    </row>
    <row r="149" spans="1:11" x14ac:dyDescent="0.2">
      <c r="A149" s="179" t="s">
        <v>659</v>
      </c>
      <c r="B149" s="180"/>
      <c r="C149" s="181">
        <v>8</v>
      </c>
      <c r="D149" s="180">
        <v>8</v>
      </c>
      <c r="E149" s="180">
        <v>8</v>
      </c>
      <c r="F149" s="180">
        <v>8</v>
      </c>
      <c r="G149" s="175"/>
      <c r="H149" s="175"/>
      <c r="I149" s="175"/>
      <c r="J149" s="175"/>
      <c r="K149" s="175"/>
    </row>
    <row r="150" spans="1:11" x14ac:dyDescent="0.2">
      <c r="A150" s="179" t="s">
        <v>660</v>
      </c>
      <c r="B150" s="180"/>
      <c r="C150" s="181">
        <v>12</v>
      </c>
      <c r="D150" s="180">
        <v>12</v>
      </c>
      <c r="E150" s="180">
        <v>12</v>
      </c>
      <c r="F150" s="180">
        <v>12</v>
      </c>
      <c r="G150" s="175"/>
      <c r="H150" s="175"/>
      <c r="I150" s="175"/>
      <c r="J150" s="175"/>
      <c r="K150" s="175"/>
    </row>
    <row r="151" spans="1:11" x14ac:dyDescent="0.2">
      <c r="A151" s="179" t="s">
        <v>661</v>
      </c>
      <c r="B151" s="180"/>
      <c r="C151" s="181">
        <v>12</v>
      </c>
      <c r="D151" s="180">
        <v>12</v>
      </c>
      <c r="E151" s="180">
        <v>12</v>
      </c>
      <c r="F151" s="180">
        <v>12</v>
      </c>
      <c r="G151" s="175"/>
      <c r="H151" s="175"/>
      <c r="I151" s="175"/>
      <c r="J151" s="175"/>
      <c r="K151" s="175"/>
    </row>
    <row r="152" spans="1:11" x14ac:dyDescent="0.2">
      <c r="A152" s="179" t="s">
        <v>662</v>
      </c>
      <c r="B152" s="180"/>
      <c r="C152" s="181">
        <v>5</v>
      </c>
      <c r="D152" s="180">
        <v>5</v>
      </c>
      <c r="E152" s="180">
        <v>5</v>
      </c>
      <c r="F152" s="180">
        <v>5</v>
      </c>
      <c r="G152" s="175"/>
      <c r="H152" s="175"/>
      <c r="I152" s="175"/>
      <c r="J152" s="175"/>
      <c r="K152" s="175"/>
    </row>
    <row r="153" spans="1:11" x14ac:dyDescent="0.2">
      <c r="A153" s="179" t="s">
        <v>663</v>
      </c>
      <c r="B153" s="180"/>
      <c r="C153" s="181">
        <v>4</v>
      </c>
      <c r="D153" s="180">
        <v>4</v>
      </c>
      <c r="E153" s="180">
        <v>4</v>
      </c>
      <c r="F153" s="180">
        <v>4</v>
      </c>
      <c r="G153" s="175"/>
      <c r="H153" s="175"/>
      <c r="I153" s="175"/>
      <c r="J153" s="175"/>
      <c r="K153" s="175"/>
    </row>
    <row r="154" spans="1:11" x14ac:dyDescent="0.2">
      <c r="A154" s="179" t="s">
        <v>664</v>
      </c>
      <c r="B154" s="180"/>
      <c r="C154" s="181">
        <v>2</v>
      </c>
      <c r="D154" s="180">
        <v>2</v>
      </c>
      <c r="E154" s="180">
        <v>2</v>
      </c>
      <c r="F154" s="180">
        <v>2</v>
      </c>
      <c r="G154" s="175"/>
      <c r="H154" s="175"/>
      <c r="I154" s="175"/>
      <c r="J154" s="175"/>
      <c r="K154" s="175"/>
    </row>
    <row r="155" spans="1:11" x14ac:dyDescent="0.2">
      <c r="A155" s="179" t="s">
        <v>665</v>
      </c>
      <c r="B155" s="180"/>
      <c r="C155" s="181">
        <v>2</v>
      </c>
      <c r="D155" s="180">
        <v>2</v>
      </c>
      <c r="E155" s="180">
        <v>2</v>
      </c>
      <c r="F155" s="180">
        <v>2</v>
      </c>
      <c r="G155" s="175"/>
      <c r="H155" s="175"/>
      <c r="I155" s="175"/>
      <c r="J155" s="175"/>
      <c r="K155" s="175"/>
    </row>
    <row r="156" spans="1:11" x14ac:dyDescent="0.2">
      <c r="A156" s="179" t="s">
        <v>666</v>
      </c>
      <c r="B156" s="180"/>
      <c r="C156" s="181">
        <v>8</v>
      </c>
      <c r="D156" s="180">
        <v>8</v>
      </c>
      <c r="E156" s="180">
        <v>8</v>
      </c>
      <c r="F156" s="180">
        <v>8</v>
      </c>
      <c r="G156" s="175"/>
      <c r="H156" s="175"/>
      <c r="I156" s="175"/>
      <c r="J156" s="175"/>
      <c r="K156" s="175"/>
    </row>
    <row r="157" spans="1:11" x14ac:dyDescent="0.2">
      <c r="A157" s="179" t="s">
        <v>667</v>
      </c>
      <c r="B157" s="180"/>
      <c r="C157" s="181">
        <v>1</v>
      </c>
      <c r="D157" s="180">
        <v>1</v>
      </c>
      <c r="E157" s="180">
        <v>1</v>
      </c>
      <c r="F157" s="180">
        <v>1</v>
      </c>
      <c r="G157" s="175"/>
      <c r="H157" s="175"/>
      <c r="I157" s="175"/>
      <c r="J157" s="175"/>
      <c r="K157" s="175"/>
    </row>
    <row r="158" spans="1:11" x14ac:dyDescent="0.2">
      <c r="A158" s="179" t="s">
        <v>668</v>
      </c>
      <c r="B158" s="180"/>
      <c r="C158" s="181">
        <v>4</v>
      </c>
      <c r="D158" s="180">
        <v>4</v>
      </c>
      <c r="E158" s="180">
        <v>4</v>
      </c>
      <c r="F158" s="180">
        <v>4</v>
      </c>
      <c r="G158" s="175"/>
      <c r="H158" s="175"/>
      <c r="I158" s="175"/>
      <c r="J158" s="175"/>
      <c r="K158" s="175"/>
    </row>
    <row r="159" spans="1:11" x14ac:dyDescent="0.2">
      <c r="A159" s="179" t="s">
        <v>669</v>
      </c>
      <c r="B159" s="180"/>
      <c r="C159" s="181">
        <v>7</v>
      </c>
      <c r="D159" s="180">
        <v>7</v>
      </c>
      <c r="E159" s="180">
        <v>7</v>
      </c>
      <c r="F159" s="180">
        <v>7</v>
      </c>
      <c r="G159" s="175"/>
      <c r="H159" s="175"/>
      <c r="I159" s="175"/>
      <c r="J159" s="175"/>
      <c r="K159" s="175"/>
    </row>
    <row r="160" spans="1:11" x14ac:dyDescent="0.2">
      <c r="A160" s="179" t="s">
        <v>670</v>
      </c>
      <c r="B160" s="180"/>
      <c r="C160" s="181">
        <v>4</v>
      </c>
      <c r="D160" s="180">
        <v>4</v>
      </c>
      <c r="E160" s="180">
        <v>4</v>
      </c>
      <c r="F160" s="180">
        <v>4</v>
      </c>
      <c r="G160" s="175"/>
      <c r="H160" s="175"/>
      <c r="I160" s="175"/>
      <c r="J160" s="175"/>
      <c r="K160" s="175"/>
    </row>
    <row r="161" spans="1:11" x14ac:dyDescent="0.2">
      <c r="A161" s="179" t="s">
        <v>671</v>
      </c>
      <c r="B161" s="180"/>
      <c r="C161" s="181">
        <v>4</v>
      </c>
      <c r="D161" s="180">
        <v>4</v>
      </c>
      <c r="E161" s="180">
        <v>4</v>
      </c>
      <c r="F161" s="180">
        <v>4</v>
      </c>
      <c r="G161" s="175"/>
      <c r="H161" s="175"/>
      <c r="I161" s="175"/>
      <c r="J161" s="175"/>
      <c r="K161" s="175"/>
    </row>
    <row r="162" spans="1:11" x14ac:dyDescent="0.2">
      <c r="A162" s="179" t="s">
        <v>672</v>
      </c>
      <c r="B162" s="180"/>
      <c r="C162" s="181">
        <v>4</v>
      </c>
      <c r="D162" s="180">
        <v>4</v>
      </c>
      <c r="E162" s="180">
        <v>4</v>
      </c>
      <c r="F162" s="180">
        <v>4</v>
      </c>
      <c r="G162" s="175"/>
      <c r="H162" s="175"/>
      <c r="I162" s="175"/>
      <c r="J162" s="175"/>
      <c r="K162" s="175"/>
    </row>
    <row r="163" spans="1:11" x14ac:dyDescent="0.2">
      <c r="A163" s="179" t="s">
        <v>673</v>
      </c>
      <c r="B163" s="180"/>
      <c r="C163" s="181">
        <v>2</v>
      </c>
      <c r="D163" s="180">
        <v>2</v>
      </c>
      <c r="E163" s="180">
        <v>2</v>
      </c>
      <c r="F163" s="180">
        <v>2</v>
      </c>
      <c r="G163" s="175"/>
      <c r="H163" s="175"/>
      <c r="I163" s="175"/>
      <c r="J163" s="175"/>
      <c r="K163" s="175"/>
    </row>
    <row r="164" spans="1:11" x14ac:dyDescent="0.2">
      <c r="A164" s="179" t="s">
        <v>674</v>
      </c>
      <c r="B164" s="180"/>
      <c r="C164" s="181">
        <v>4</v>
      </c>
      <c r="D164" s="180">
        <v>4</v>
      </c>
      <c r="E164" s="180">
        <v>4</v>
      </c>
      <c r="F164" s="180">
        <v>4</v>
      </c>
      <c r="G164" s="175"/>
      <c r="H164" s="175"/>
      <c r="I164" s="175"/>
      <c r="J164" s="175"/>
      <c r="K164" s="175"/>
    </row>
    <row r="165" spans="1:11" x14ac:dyDescent="0.2">
      <c r="A165" s="179" t="s">
        <v>675</v>
      </c>
      <c r="B165" s="180"/>
      <c r="C165" s="181">
        <v>2</v>
      </c>
      <c r="D165" s="180">
        <v>2</v>
      </c>
      <c r="E165" s="180">
        <v>2</v>
      </c>
      <c r="F165" s="180">
        <v>2</v>
      </c>
      <c r="G165" s="175"/>
      <c r="H165" s="175"/>
      <c r="I165" s="175"/>
      <c r="J165" s="175"/>
      <c r="K165" s="175"/>
    </row>
    <row r="166" spans="1:11" x14ac:dyDescent="0.2">
      <c r="A166" s="179" t="s">
        <v>676</v>
      </c>
      <c r="B166" s="180"/>
      <c r="C166" s="181">
        <v>10</v>
      </c>
      <c r="D166" s="180">
        <v>10</v>
      </c>
      <c r="E166" s="180">
        <v>10</v>
      </c>
      <c r="F166" s="180">
        <v>10</v>
      </c>
      <c r="G166" s="175"/>
      <c r="H166" s="175"/>
      <c r="I166" s="175"/>
      <c r="J166" s="175"/>
      <c r="K166" s="175"/>
    </row>
    <row r="167" spans="1:11" x14ac:dyDescent="0.2">
      <c r="A167" s="179" t="s">
        <v>677</v>
      </c>
      <c r="B167" s="180"/>
      <c r="C167" s="181">
        <v>1</v>
      </c>
      <c r="D167" s="180">
        <v>1</v>
      </c>
      <c r="E167" s="180">
        <v>1</v>
      </c>
      <c r="F167" s="180">
        <v>1</v>
      </c>
      <c r="G167" s="175"/>
      <c r="H167" s="175"/>
      <c r="I167" s="175"/>
      <c r="J167" s="175"/>
      <c r="K167" s="175"/>
    </row>
    <row r="168" spans="1:11" x14ac:dyDescent="0.2">
      <c r="A168" s="179" t="s">
        <v>678</v>
      </c>
      <c r="B168" s="180"/>
      <c r="C168" s="181">
        <v>1</v>
      </c>
      <c r="D168" s="180">
        <v>1</v>
      </c>
      <c r="E168" s="180">
        <v>1</v>
      </c>
      <c r="F168" s="180">
        <v>1</v>
      </c>
      <c r="G168" s="175"/>
      <c r="H168" s="175"/>
      <c r="I168" s="175"/>
      <c r="J168" s="175"/>
      <c r="K168" s="175"/>
    </row>
    <row r="169" spans="1:11" x14ac:dyDescent="0.2">
      <c r="A169" s="179" t="s">
        <v>679</v>
      </c>
      <c r="B169" s="180"/>
      <c r="C169" s="181">
        <v>2</v>
      </c>
      <c r="D169" s="180">
        <v>2</v>
      </c>
      <c r="E169" s="180">
        <v>2</v>
      </c>
      <c r="F169" s="180">
        <v>2</v>
      </c>
      <c r="G169" s="175"/>
      <c r="H169" s="175"/>
      <c r="I169" s="175"/>
      <c r="J169" s="175"/>
      <c r="K169" s="175"/>
    </row>
    <row r="170" spans="1:11" x14ac:dyDescent="0.2">
      <c r="A170" s="179" t="s">
        <v>680</v>
      </c>
      <c r="B170" s="180"/>
      <c r="C170" s="181">
        <v>2</v>
      </c>
      <c r="D170" s="180">
        <v>2</v>
      </c>
      <c r="E170" s="180">
        <v>2</v>
      </c>
      <c r="F170" s="180">
        <v>2</v>
      </c>
      <c r="G170" s="175"/>
      <c r="H170" s="175"/>
      <c r="I170" s="175"/>
      <c r="J170" s="175"/>
      <c r="K170" s="175"/>
    </row>
    <row r="171" spans="1:11" x14ac:dyDescent="0.2">
      <c r="A171" s="179" t="s">
        <v>681</v>
      </c>
      <c r="B171" s="180"/>
      <c r="C171" s="181">
        <v>7</v>
      </c>
      <c r="D171" s="180">
        <v>7</v>
      </c>
      <c r="E171" s="180">
        <v>7</v>
      </c>
      <c r="F171" s="180">
        <v>7</v>
      </c>
      <c r="G171" s="175"/>
      <c r="H171" s="175"/>
      <c r="I171" s="175"/>
      <c r="J171" s="175"/>
      <c r="K171" s="175"/>
    </row>
    <row r="172" spans="1:11" x14ac:dyDescent="0.2">
      <c r="A172" s="179" t="s">
        <v>682</v>
      </c>
      <c r="B172" s="180"/>
      <c r="C172" s="181">
        <v>1</v>
      </c>
      <c r="D172" s="180">
        <v>1</v>
      </c>
      <c r="E172" s="180">
        <v>1</v>
      </c>
      <c r="F172" s="180">
        <v>1</v>
      </c>
      <c r="G172" s="175"/>
      <c r="H172" s="175"/>
      <c r="I172" s="175"/>
      <c r="J172" s="175"/>
      <c r="K172" s="175"/>
    </row>
    <row r="173" spans="1:11" x14ac:dyDescent="0.2">
      <c r="A173" s="179" t="s">
        <v>683</v>
      </c>
      <c r="B173" s="180"/>
      <c r="C173" s="181">
        <v>3</v>
      </c>
      <c r="D173" s="180">
        <v>3</v>
      </c>
      <c r="E173" s="180">
        <v>3</v>
      </c>
      <c r="F173" s="180">
        <v>3</v>
      </c>
      <c r="G173" s="175"/>
      <c r="H173" s="175"/>
      <c r="I173" s="175"/>
      <c r="J173" s="175"/>
      <c r="K173" s="175"/>
    </row>
    <row r="174" spans="1:11" x14ac:dyDescent="0.2">
      <c r="A174" s="179" t="s">
        <v>684</v>
      </c>
      <c r="B174" s="180"/>
      <c r="C174" s="181">
        <v>6</v>
      </c>
      <c r="D174" s="180">
        <v>6</v>
      </c>
      <c r="E174" s="180">
        <v>6</v>
      </c>
      <c r="F174" s="180">
        <v>6</v>
      </c>
      <c r="G174" s="175"/>
      <c r="H174" s="175"/>
      <c r="I174" s="175"/>
      <c r="J174" s="175"/>
      <c r="K174" s="175"/>
    </row>
    <row r="175" spans="1:11" x14ac:dyDescent="0.2">
      <c r="A175" s="179" t="s">
        <v>685</v>
      </c>
      <c r="B175" s="180"/>
      <c r="C175" s="181">
        <v>4</v>
      </c>
      <c r="D175" s="180">
        <v>4</v>
      </c>
      <c r="E175" s="180">
        <v>4</v>
      </c>
      <c r="F175" s="180">
        <v>4</v>
      </c>
      <c r="G175" s="175"/>
      <c r="H175" s="175"/>
      <c r="I175" s="175"/>
      <c r="J175" s="175"/>
      <c r="K175" s="175"/>
    </row>
    <row r="176" spans="1:11" x14ac:dyDescent="0.2">
      <c r="A176" s="179" t="s">
        <v>686</v>
      </c>
      <c r="B176" s="180"/>
      <c r="C176" s="181">
        <v>3</v>
      </c>
      <c r="D176" s="180">
        <v>3</v>
      </c>
      <c r="E176" s="180">
        <v>3</v>
      </c>
      <c r="F176" s="180">
        <v>3</v>
      </c>
      <c r="G176" s="175"/>
      <c r="H176" s="175"/>
      <c r="I176" s="175"/>
      <c r="J176" s="175"/>
      <c r="K176" s="175"/>
    </row>
    <row r="177" spans="1:11" x14ac:dyDescent="0.2">
      <c r="A177" s="179" t="s">
        <v>687</v>
      </c>
      <c r="B177" s="180"/>
      <c r="C177" s="181">
        <v>5</v>
      </c>
      <c r="D177" s="180">
        <v>5</v>
      </c>
      <c r="E177" s="180">
        <v>5</v>
      </c>
      <c r="F177" s="180">
        <v>5</v>
      </c>
      <c r="G177" s="175"/>
      <c r="H177" s="175"/>
      <c r="I177" s="175"/>
      <c r="J177" s="175"/>
      <c r="K177" s="175"/>
    </row>
    <row r="178" spans="1:11" x14ac:dyDescent="0.2">
      <c r="A178" s="179" t="s">
        <v>688</v>
      </c>
      <c r="B178" s="180"/>
      <c r="C178" s="181">
        <v>3</v>
      </c>
      <c r="D178" s="180">
        <v>3</v>
      </c>
      <c r="E178" s="180">
        <v>3</v>
      </c>
      <c r="F178" s="180">
        <v>3</v>
      </c>
      <c r="G178" s="175"/>
      <c r="H178" s="175"/>
      <c r="I178" s="175"/>
      <c r="J178" s="175"/>
      <c r="K178" s="175"/>
    </row>
    <row r="179" spans="1:11" x14ac:dyDescent="0.2">
      <c r="A179" s="179" t="s">
        <v>689</v>
      </c>
      <c r="B179" s="180"/>
      <c r="C179" s="181">
        <v>20</v>
      </c>
      <c r="D179" s="180">
        <v>20</v>
      </c>
      <c r="E179" s="180">
        <v>20</v>
      </c>
      <c r="F179" s="180">
        <v>20</v>
      </c>
      <c r="G179" s="175"/>
      <c r="H179" s="175"/>
      <c r="I179" s="175"/>
      <c r="J179" s="175"/>
      <c r="K179" s="175"/>
    </row>
    <row r="180" spans="1:11" x14ac:dyDescent="0.2">
      <c r="A180" s="182" t="s">
        <v>690</v>
      </c>
      <c r="B180" s="180"/>
      <c r="C180" s="181">
        <v>1</v>
      </c>
      <c r="D180" s="180">
        <v>1</v>
      </c>
      <c r="E180" s="180">
        <v>1</v>
      </c>
      <c r="F180" s="180">
        <v>1</v>
      </c>
      <c r="G180" s="175"/>
      <c r="H180" s="175"/>
      <c r="I180" s="175"/>
      <c r="J180" s="175"/>
      <c r="K180" s="175"/>
    </row>
    <row r="181" spans="1:11" x14ac:dyDescent="0.2">
      <c r="A181" s="182" t="s">
        <v>691</v>
      </c>
      <c r="B181" s="180"/>
      <c r="C181" s="181">
        <v>1</v>
      </c>
      <c r="D181" s="180">
        <v>1</v>
      </c>
      <c r="E181" s="180">
        <v>1</v>
      </c>
      <c r="F181" s="180">
        <v>1</v>
      </c>
      <c r="G181" s="175"/>
      <c r="H181" s="175"/>
      <c r="I181" s="175"/>
      <c r="J181" s="175"/>
      <c r="K181" s="175"/>
    </row>
    <row r="182" spans="1:11" x14ac:dyDescent="0.2">
      <c r="A182" s="182" t="s">
        <v>692</v>
      </c>
      <c r="B182" s="180"/>
      <c r="C182" s="181">
        <v>2</v>
      </c>
      <c r="D182" s="180">
        <v>2</v>
      </c>
      <c r="E182" s="180">
        <v>2</v>
      </c>
      <c r="F182" s="180">
        <v>2</v>
      </c>
      <c r="G182" s="175"/>
      <c r="H182" s="175"/>
      <c r="I182" s="175"/>
      <c r="J182" s="175"/>
      <c r="K182" s="175"/>
    </row>
    <row r="183" spans="1:11" x14ac:dyDescent="0.2">
      <c r="A183" s="182" t="s">
        <v>693</v>
      </c>
      <c r="B183" s="180"/>
      <c r="C183" s="181">
        <v>1</v>
      </c>
      <c r="D183" s="180">
        <v>1</v>
      </c>
      <c r="E183" s="180">
        <v>1</v>
      </c>
      <c r="F183" s="180">
        <v>1</v>
      </c>
      <c r="G183" s="175"/>
      <c r="H183" s="175"/>
      <c r="I183" s="175"/>
      <c r="J183" s="175"/>
      <c r="K183" s="175"/>
    </row>
    <row r="184" spans="1:11" x14ac:dyDescent="0.2">
      <c r="A184" s="182" t="s">
        <v>694</v>
      </c>
      <c r="B184" s="180"/>
      <c r="C184" s="181">
        <v>1</v>
      </c>
      <c r="D184" s="180">
        <v>1</v>
      </c>
      <c r="E184" s="180">
        <v>1</v>
      </c>
      <c r="F184" s="180">
        <v>1</v>
      </c>
      <c r="G184" s="175"/>
      <c r="H184" s="175"/>
      <c r="I184" s="175"/>
      <c r="J184" s="175"/>
      <c r="K184" s="175"/>
    </row>
    <row r="185" spans="1:11" x14ac:dyDescent="0.2">
      <c r="A185" s="182" t="s">
        <v>695</v>
      </c>
      <c r="B185" s="180"/>
      <c r="C185" s="181">
        <v>1</v>
      </c>
      <c r="D185" s="180">
        <v>1</v>
      </c>
      <c r="E185" s="180">
        <v>1</v>
      </c>
      <c r="F185" s="180">
        <v>1</v>
      </c>
      <c r="G185" s="175"/>
      <c r="H185" s="175"/>
      <c r="I185" s="175"/>
      <c r="J185" s="175"/>
      <c r="K185" s="175"/>
    </row>
    <row r="186" spans="1:11" x14ac:dyDescent="0.2">
      <c r="A186" s="182" t="s">
        <v>696</v>
      </c>
      <c r="B186" s="180"/>
      <c r="C186" s="181">
        <v>6</v>
      </c>
      <c r="D186" s="180">
        <v>6</v>
      </c>
      <c r="E186" s="180">
        <v>6</v>
      </c>
      <c r="F186" s="180">
        <v>6</v>
      </c>
      <c r="G186" s="175"/>
      <c r="H186" s="175"/>
      <c r="I186" s="175"/>
      <c r="J186" s="175"/>
      <c r="K186" s="175"/>
    </row>
    <row r="187" spans="1:11" x14ac:dyDescent="0.2">
      <c r="A187" s="182" t="s">
        <v>697</v>
      </c>
      <c r="B187" s="180"/>
      <c r="C187" s="181">
        <v>1</v>
      </c>
      <c r="D187" s="180">
        <v>1</v>
      </c>
      <c r="E187" s="180">
        <v>1</v>
      </c>
      <c r="F187" s="180">
        <v>1</v>
      </c>
      <c r="G187" s="175"/>
      <c r="H187" s="175"/>
      <c r="I187" s="175"/>
      <c r="J187" s="175"/>
      <c r="K187" s="175"/>
    </row>
    <row r="188" spans="1:11" x14ac:dyDescent="0.2">
      <c r="A188" s="182" t="s">
        <v>698</v>
      </c>
      <c r="B188" s="180"/>
      <c r="C188" s="181">
        <v>2</v>
      </c>
      <c r="D188" s="180">
        <v>2</v>
      </c>
      <c r="E188" s="180">
        <v>2</v>
      </c>
      <c r="F188" s="180">
        <v>2</v>
      </c>
      <c r="G188" s="175"/>
      <c r="H188" s="175"/>
      <c r="I188" s="175"/>
      <c r="J188" s="175"/>
      <c r="K188" s="175"/>
    </row>
    <row r="189" spans="1:11" x14ac:dyDescent="0.2">
      <c r="A189" s="182" t="s">
        <v>699</v>
      </c>
      <c r="B189" s="180"/>
      <c r="C189" s="181">
        <v>1</v>
      </c>
      <c r="D189" s="180">
        <v>1</v>
      </c>
      <c r="E189" s="180">
        <v>1</v>
      </c>
      <c r="F189" s="180">
        <v>1</v>
      </c>
      <c r="G189" s="175"/>
      <c r="H189" s="175"/>
      <c r="I189" s="175"/>
      <c r="J189" s="175"/>
      <c r="K189" s="175"/>
    </row>
    <row r="190" spans="1:11" x14ac:dyDescent="0.2">
      <c r="A190" s="182" t="s">
        <v>700</v>
      </c>
      <c r="B190" s="180"/>
      <c r="C190" s="181">
        <v>2</v>
      </c>
      <c r="D190" s="180">
        <v>2</v>
      </c>
      <c r="E190" s="180">
        <v>2</v>
      </c>
      <c r="F190" s="180">
        <v>2</v>
      </c>
      <c r="G190" s="175"/>
      <c r="H190" s="175"/>
      <c r="I190" s="175"/>
      <c r="J190" s="175"/>
      <c r="K190" s="175"/>
    </row>
    <row r="191" spans="1:11" x14ac:dyDescent="0.2">
      <c r="A191" s="182" t="s">
        <v>701</v>
      </c>
      <c r="B191" s="180"/>
      <c r="C191" s="181">
        <v>40</v>
      </c>
      <c r="D191" s="180">
        <v>40</v>
      </c>
      <c r="E191" s="180">
        <v>40</v>
      </c>
      <c r="F191" s="180">
        <v>40</v>
      </c>
      <c r="G191" s="175"/>
      <c r="H191" s="175"/>
      <c r="I191" s="175"/>
      <c r="J191" s="175"/>
      <c r="K191" s="175"/>
    </row>
    <row r="192" spans="1:11" x14ac:dyDescent="0.2">
      <c r="A192" s="182" t="s">
        <v>702</v>
      </c>
      <c r="B192" s="180"/>
      <c r="C192" s="181">
        <v>2</v>
      </c>
      <c r="D192" s="180">
        <v>2</v>
      </c>
      <c r="E192" s="180">
        <v>2</v>
      </c>
      <c r="F192" s="180">
        <v>2</v>
      </c>
      <c r="G192" s="175"/>
      <c r="H192" s="175"/>
      <c r="I192" s="175"/>
      <c r="J192" s="175"/>
      <c r="K192" s="175"/>
    </row>
    <row r="193" spans="1:11" x14ac:dyDescent="0.2">
      <c r="A193" s="183" t="s">
        <v>703</v>
      </c>
      <c r="B193" s="184"/>
      <c r="C193" s="185">
        <v>3</v>
      </c>
      <c r="D193" s="184">
        <v>3</v>
      </c>
      <c r="E193" s="184">
        <v>3</v>
      </c>
      <c r="F193" s="184">
        <v>3</v>
      </c>
      <c r="G193" s="175"/>
      <c r="H193" s="175"/>
      <c r="I193" s="175"/>
      <c r="J193" s="175"/>
      <c r="K193" s="175"/>
    </row>
    <row r="194" spans="1:11" x14ac:dyDescent="0.2">
      <c r="A194" s="190" t="s">
        <v>743</v>
      </c>
      <c r="B194" s="180"/>
      <c r="C194" s="187">
        <v>30</v>
      </c>
      <c r="D194" s="187">
        <v>30</v>
      </c>
      <c r="E194" s="187">
        <v>30</v>
      </c>
      <c r="F194" s="187">
        <v>30</v>
      </c>
      <c r="G194" s="175"/>
      <c r="H194" s="175"/>
      <c r="I194" s="175"/>
      <c r="J194" s="175"/>
      <c r="K194" s="175"/>
    </row>
    <row r="195" spans="1:11" x14ac:dyDescent="0.2">
      <c r="A195" s="190" t="s">
        <v>744</v>
      </c>
      <c r="B195" s="180"/>
      <c r="C195" s="187">
        <v>2</v>
      </c>
      <c r="D195" s="187">
        <v>2</v>
      </c>
      <c r="E195" s="187">
        <v>2</v>
      </c>
      <c r="F195" s="187">
        <v>2</v>
      </c>
      <c r="G195" s="175"/>
      <c r="H195" s="175"/>
      <c r="I195" s="175"/>
      <c r="J195" s="175"/>
      <c r="K195" s="175"/>
    </row>
    <row r="196" spans="1:11" x14ac:dyDescent="0.2">
      <c r="A196" s="190" t="s">
        <v>705</v>
      </c>
      <c r="B196" s="180"/>
      <c r="C196" s="187">
        <v>24</v>
      </c>
      <c r="D196" s="187">
        <v>24</v>
      </c>
      <c r="E196" s="187">
        <v>24</v>
      </c>
      <c r="F196" s="187">
        <v>24</v>
      </c>
      <c r="G196" s="175"/>
      <c r="H196" s="175"/>
      <c r="I196" s="175"/>
      <c r="J196" s="175"/>
      <c r="K196" s="175"/>
    </row>
    <row r="197" spans="1:11" x14ac:dyDescent="0.2">
      <c r="A197" s="190" t="s">
        <v>706</v>
      </c>
      <c r="B197" s="180"/>
      <c r="C197" s="187">
        <v>6</v>
      </c>
      <c r="D197" s="187">
        <v>6</v>
      </c>
      <c r="E197" s="187">
        <v>6</v>
      </c>
      <c r="F197" s="187">
        <v>6</v>
      </c>
      <c r="G197" s="175"/>
      <c r="H197" s="175"/>
      <c r="I197" s="175"/>
      <c r="J197" s="175"/>
      <c r="K197" s="175"/>
    </row>
    <row r="198" spans="1:11" x14ac:dyDescent="0.2">
      <c r="A198" s="190" t="s">
        <v>707</v>
      </c>
      <c r="B198" s="180"/>
      <c r="C198" s="187">
        <v>6</v>
      </c>
      <c r="D198" s="187">
        <v>6</v>
      </c>
      <c r="E198" s="187">
        <v>6</v>
      </c>
      <c r="F198" s="187">
        <v>6</v>
      </c>
      <c r="G198" s="175"/>
      <c r="H198" s="175"/>
      <c r="I198" s="175"/>
      <c r="J198" s="175"/>
      <c r="K198" s="175"/>
    </row>
    <row r="199" spans="1:11" x14ac:dyDescent="0.2">
      <c r="A199" s="190" t="s">
        <v>708</v>
      </c>
      <c r="B199" s="180"/>
      <c r="C199" s="187">
        <v>3</v>
      </c>
      <c r="D199" s="187">
        <v>3</v>
      </c>
      <c r="E199" s="187">
        <v>3</v>
      </c>
      <c r="F199" s="187">
        <v>3</v>
      </c>
      <c r="G199" s="175"/>
      <c r="H199" s="175"/>
      <c r="I199" s="175"/>
      <c r="J199" s="175"/>
      <c r="K199" s="175"/>
    </row>
    <row r="200" spans="1:11" x14ac:dyDescent="0.2">
      <c r="A200" s="190" t="s">
        <v>709</v>
      </c>
      <c r="B200" s="180"/>
      <c r="C200" s="187">
        <v>3</v>
      </c>
      <c r="D200" s="187">
        <v>3</v>
      </c>
      <c r="E200" s="187">
        <v>3</v>
      </c>
      <c r="F200" s="187">
        <v>3</v>
      </c>
      <c r="G200" s="175"/>
      <c r="H200" s="175"/>
      <c r="I200" s="175"/>
      <c r="J200" s="175"/>
      <c r="K200" s="175"/>
    </row>
    <row r="201" spans="1:11" x14ac:dyDescent="0.2">
      <c r="A201" s="190" t="s">
        <v>710</v>
      </c>
      <c r="B201" s="180"/>
      <c r="C201" s="187">
        <v>36</v>
      </c>
      <c r="D201" s="187">
        <v>36</v>
      </c>
      <c r="E201" s="187">
        <v>36</v>
      </c>
      <c r="F201" s="187">
        <v>36</v>
      </c>
      <c r="G201" s="175"/>
      <c r="H201" s="175"/>
      <c r="I201" s="175"/>
      <c r="J201" s="175"/>
      <c r="K201" s="175"/>
    </row>
    <row r="202" spans="1:11" x14ac:dyDescent="0.2">
      <c r="A202" s="190" t="s">
        <v>711</v>
      </c>
      <c r="B202" s="180"/>
      <c r="C202" s="187">
        <v>36</v>
      </c>
      <c r="D202" s="187">
        <v>36</v>
      </c>
      <c r="E202" s="187">
        <v>36</v>
      </c>
      <c r="F202" s="187">
        <v>36</v>
      </c>
      <c r="G202" s="175"/>
      <c r="H202" s="175"/>
      <c r="I202" s="175"/>
      <c r="J202" s="175"/>
      <c r="K202" s="175"/>
    </row>
    <row r="203" spans="1:11" x14ac:dyDescent="0.2">
      <c r="A203" s="190" t="s">
        <v>712</v>
      </c>
      <c r="B203" s="180"/>
      <c r="C203" s="187">
        <v>6</v>
      </c>
      <c r="D203" s="187">
        <v>6</v>
      </c>
      <c r="E203" s="187">
        <v>6</v>
      </c>
      <c r="F203" s="187">
        <v>6</v>
      </c>
      <c r="G203" s="175"/>
      <c r="H203" s="175"/>
      <c r="I203" s="175"/>
      <c r="J203" s="175"/>
      <c r="K203" s="175"/>
    </row>
    <row r="204" spans="1:11" x14ac:dyDescent="0.2">
      <c r="A204" s="190" t="s">
        <v>713</v>
      </c>
      <c r="B204" s="180"/>
      <c r="C204" s="187">
        <v>6</v>
      </c>
      <c r="D204" s="187">
        <v>6</v>
      </c>
      <c r="E204" s="187">
        <v>6</v>
      </c>
      <c r="F204" s="187">
        <v>6</v>
      </c>
      <c r="G204" s="175"/>
      <c r="H204" s="175"/>
      <c r="I204" s="175"/>
      <c r="J204" s="175"/>
      <c r="K204" s="175"/>
    </row>
    <row r="205" spans="1:11" x14ac:dyDescent="0.2">
      <c r="A205" s="190" t="s">
        <v>714</v>
      </c>
      <c r="B205" s="180"/>
      <c r="C205" s="187">
        <v>24</v>
      </c>
      <c r="D205" s="187">
        <v>24</v>
      </c>
      <c r="E205" s="187">
        <v>24</v>
      </c>
      <c r="F205" s="187">
        <v>24</v>
      </c>
      <c r="G205" s="175"/>
      <c r="H205" s="175"/>
      <c r="I205" s="175"/>
      <c r="J205" s="175"/>
      <c r="K205" s="175"/>
    </row>
    <row r="206" spans="1:11" x14ac:dyDescent="0.2">
      <c r="A206" s="190" t="s">
        <v>715</v>
      </c>
      <c r="B206" s="180"/>
      <c r="C206" s="187">
        <v>24</v>
      </c>
      <c r="D206" s="187">
        <v>24</v>
      </c>
      <c r="E206" s="187">
        <v>24</v>
      </c>
      <c r="F206" s="187">
        <v>24</v>
      </c>
      <c r="G206" s="175"/>
      <c r="H206" s="175"/>
      <c r="I206" s="175"/>
      <c r="J206" s="175"/>
      <c r="K206" s="175"/>
    </row>
    <row r="207" spans="1:11" x14ac:dyDescent="0.2">
      <c r="A207" s="190" t="s">
        <v>716</v>
      </c>
      <c r="B207" s="180"/>
      <c r="C207" s="187">
        <v>8</v>
      </c>
      <c r="D207" s="187">
        <v>8</v>
      </c>
      <c r="E207" s="187">
        <v>8</v>
      </c>
      <c r="F207" s="187">
        <v>8</v>
      </c>
      <c r="G207" s="175"/>
      <c r="H207" s="175"/>
      <c r="I207" s="175"/>
      <c r="J207" s="175"/>
      <c r="K207" s="175"/>
    </row>
    <row r="208" spans="1:11" x14ac:dyDescent="0.2">
      <c r="A208" s="190" t="s">
        <v>717</v>
      </c>
      <c r="B208" s="180"/>
      <c r="C208" s="187">
        <v>8</v>
      </c>
      <c r="D208" s="187">
        <v>8</v>
      </c>
      <c r="E208" s="187">
        <v>8</v>
      </c>
      <c r="F208" s="187">
        <v>8</v>
      </c>
      <c r="G208" s="175"/>
      <c r="H208" s="175"/>
      <c r="I208" s="175"/>
      <c r="J208" s="175"/>
      <c r="K208" s="175"/>
    </row>
    <row r="209" spans="1:11" x14ac:dyDescent="0.2">
      <c r="A209" s="190" t="s">
        <v>718</v>
      </c>
      <c r="B209" s="180"/>
      <c r="C209" s="187">
        <v>6</v>
      </c>
      <c r="D209" s="187">
        <v>6</v>
      </c>
      <c r="E209" s="187">
        <v>6</v>
      </c>
      <c r="F209" s="187">
        <v>6</v>
      </c>
      <c r="G209" s="175"/>
      <c r="H209" s="175"/>
      <c r="I209" s="175"/>
      <c r="J209" s="175"/>
      <c r="K209" s="175"/>
    </row>
    <row r="210" spans="1:11" x14ac:dyDescent="0.2">
      <c r="A210" s="190" t="s">
        <v>719</v>
      </c>
      <c r="B210" s="180"/>
      <c r="C210" s="187">
        <v>6</v>
      </c>
      <c r="D210" s="187">
        <v>6</v>
      </c>
      <c r="E210" s="187">
        <v>6</v>
      </c>
      <c r="F210" s="187">
        <v>6</v>
      </c>
      <c r="G210" s="175"/>
      <c r="H210" s="175"/>
      <c r="I210" s="175"/>
      <c r="J210" s="175"/>
      <c r="K210" s="175"/>
    </row>
    <row r="211" spans="1:11" x14ac:dyDescent="0.2">
      <c r="A211" s="190" t="s">
        <v>720</v>
      </c>
      <c r="B211" s="180"/>
      <c r="C211" s="187">
        <v>6</v>
      </c>
      <c r="D211" s="187">
        <v>6</v>
      </c>
      <c r="E211" s="187">
        <v>6</v>
      </c>
      <c r="F211" s="187">
        <v>6</v>
      </c>
      <c r="G211" s="175"/>
      <c r="H211" s="175"/>
      <c r="I211" s="175"/>
      <c r="J211" s="175"/>
      <c r="K211" s="175"/>
    </row>
    <row r="212" spans="1:11" x14ac:dyDescent="0.2">
      <c r="A212" s="190" t="s">
        <v>721</v>
      </c>
      <c r="B212" s="180"/>
      <c r="C212" s="187">
        <v>40</v>
      </c>
      <c r="D212" s="187">
        <v>40</v>
      </c>
      <c r="E212" s="187">
        <v>40</v>
      </c>
      <c r="F212" s="187">
        <v>40</v>
      </c>
      <c r="G212" s="175"/>
      <c r="H212" s="175"/>
      <c r="I212" s="175"/>
      <c r="J212" s="175"/>
      <c r="K212" s="175"/>
    </row>
    <row r="213" spans="1:11" x14ac:dyDescent="0.2">
      <c r="A213" s="190" t="s">
        <v>722</v>
      </c>
      <c r="B213" s="180"/>
      <c r="C213" s="187">
        <v>24</v>
      </c>
      <c r="D213" s="187">
        <v>24</v>
      </c>
      <c r="E213" s="187">
        <v>24</v>
      </c>
      <c r="F213" s="187">
        <v>24</v>
      </c>
      <c r="G213" s="175"/>
      <c r="H213" s="175"/>
      <c r="I213" s="175"/>
      <c r="J213" s="175"/>
      <c r="K213" s="175"/>
    </row>
    <row r="214" spans="1:11" x14ac:dyDescent="0.2">
      <c r="A214" s="190" t="s">
        <v>723</v>
      </c>
      <c r="B214" s="180"/>
      <c r="C214" s="187">
        <v>6</v>
      </c>
      <c r="D214" s="187">
        <v>6</v>
      </c>
      <c r="E214" s="187">
        <v>6</v>
      </c>
      <c r="F214" s="187">
        <v>6</v>
      </c>
      <c r="G214" s="175"/>
      <c r="H214" s="175"/>
      <c r="I214" s="175"/>
      <c r="J214" s="175"/>
      <c r="K214" s="175"/>
    </row>
    <row r="215" spans="1:11" x14ac:dyDescent="0.2">
      <c r="A215" s="190" t="s">
        <v>724</v>
      </c>
      <c r="B215" s="180"/>
      <c r="C215" s="187">
        <v>12</v>
      </c>
      <c r="D215" s="187">
        <v>12</v>
      </c>
      <c r="E215" s="187">
        <v>12</v>
      </c>
      <c r="F215" s="187">
        <v>12</v>
      </c>
      <c r="G215" s="175"/>
      <c r="H215" s="175"/>
      <c r="I215" s="175"/>
      <c r="J215" s="175"/>
      <c r="K215" s="175"/>
    </row>
    <row r="216" spans="1:11" x14ac:dyDescent="0.2">
      <c r="A216" s="190" t="s">
        <v>725</v>
      </c>
      <c r="B216" s="180"/>
      <c r="C216" s="187">
        <v>36</v>
      </c>
      <c r="D216" s="187">
        <v>36</v>
      </c>
      <c r="E216" s="187">
        <v>36</v>
      </c>
      <c r="F216" s="187">
        <v>36</v>
      </c>
      <c r="G216" s="175"/>
      <c r="H216" s="175"/>
      <c r="I216" s="175"/>
      <c r="J216" s="175"/>
      <c r="K216" s="175"/>
    </row>
    <row r="217" spans="1:11" x14ac:dyDescent="0.2">
      <c r="A217" s="190" t="s">
        <v>726</v>
      </c>
      <c r="B217" s="180"/>
      <c r="C217" s="187">
        <v>18</v>
      </c>
      <c r="D217" s="187">
        <v>18</v>
      </c>
      <c r="E217" s="187">
        <v>18</v>
      </c>
      <c r="F217" s="187">
        <v>18</v>
      </c>
      <c r="G217" s="175"/>
      <c r="H217" s="175"/>
      <c r="I217" s="175"/>
      <c r="J217" s="175"/>
      <c r="K217" s="175"/>
    </row>
    <row r="218" spans="1:11" x14ac:dyDescent="0.2">
      <c r="A218" s="190" t="s">
        <v>727</v>
      </c>
      <c r="B218" s="180"/>
      <c r="C218" s="187">
        <v>24</v>
      </c>
      <c r="D218" s="187">
        <v>24</v>
      </c>
      <c r="E218" s="187">
        <v>24</v>
      </c>
      <c r="F218" s="187">
        <v>24</v>
      </c>
      <c r="G218" s="175"/>
      <c r="H218" s="175"/>
      <c r="I218" s="175"/>
      <c r="J218" s="175"/>
      <c r="K218" s="175"/>
    </row>
    <row r="219" spans="1:11" x14ac:dyDescent="0.2">
      <c r="A219" s="190" t="s">
        <v>728</v>
      </c>
      <c r="B219" s="180"/>
      <c r="C219" s="187">
        <v>12</v>
      </c>
      <c r="D219" s="187">
        <v>12</v>
      </c>
      <c r="E219" s="187">
        <v>12</v>
      </c>
      <c r="F219" s="187">
        <v>12</v>
      </c>
      <c r="G219" s="175"/>
      <c r="H219" s="175"/>
      <c r="I219" s="175"/>
      <c r="J219" s="175"/>
      <c r="K219" s="175"/>
    </row>
    <row r="220" spans="1:11" x14ac:dyDescent="0.2">
      <c r="A220" s="190" t="s">
        <v>729</v>
      </c>
      <c r="B220" s="180"/>
      <c r="C220" s="187">
        <v>1</v>
      </c>
      <c r="D220" s="187">
        <v>1</v>
      </c>
      <c r="E220" s="187">
        <v>1</v>
      </c>
      <c r="F220" s="187">
        <v>1</v>
      </c>
      <c r="G220" s="175"/>
      <c r="H220" s="175"/>
      <c r="I220" s="175"/>
      <c r="J220" s="175"/>
      <c r="K220" s="175"/>
    </row>
    <row r="221" spans="1:11" x14ac:dyDescent="0.2">
      <c r="A221" s="190" t="s">
        <v>730</v>
      </c>
      <c r="B221" s="180"/>
      <c r="C221" s="187">
        <v>4</v>
      </c>
      <c r="D221" s="187">
        <v>4</v>
      </c>
      <c r="E221" s="187">
        <v>4</v>
      </c>
      <c r="F221" s="187">
        <v>4</v>
      </c>
      <c r="G221" s="175"/>
      <c r="H221" s="175"/>
      <c r="I221" s="175"/>
      <c r="J221" s="175"/>
      <c r="K221" s="175"/>
    </row>
    <row r="222" spans="1:11" x14ac:dyDescent="0.2">
      <c r="A222" s="190" t="s">
        <v>731</v>
      </c>
      <c r="B222" s="180"/>
      <c r="C222" s="187">
        <v>24</v>
      </c>
      <c r="D222" s="187">
        <v>24</v>
      </c>
      <c r="E222" s="187">
        <v>24</v>
      </c>
      <c r="F222" s="187">
        <v>24</v>
      </c>
      <c r="G222" s="175"/>
      <c r="H222" s="175"/>
      <c r="I222" s="175"/>
      <c r="J222" s="175"/>
      <c r="K222" s="175"/>
    </row>
    <row r="223" spans="1:11" x14ac:dyDescent="0.2">
      <c r="A223" s="190" t="s">
        <v>732</v>
      </c>
      <c r="B223" s="180"/>
      <c r="C223" s="187">
        <v>50</v>
      </c>
      <c r="D223" s="187">
        <v>50</v>
      </c>
      <c r="E223" s="187">
        <v>50</v>
      </c>
      <c r="F223" s="187">
        <v>50</v>
      </c>
      <c r="G223" s="175"/>
      <c r="H223" s="175"/>
      <c r="I223" s="175"/>
      <c r="J223" s="175"/>
      <c r="K223" s="175"/>
    </row>
    <row r="224" spans="1:11" x14ac:dyDescent="0.2">
      <c r="A224" s="190" t="s">
        <v>733</v>
      </c>
      <c r="B224" s="180"/>
      <c r="C224" s="187">
        <v>100</v>
      </c>
      <c r="D224" s="187">
        <v>100</v>
      </c>
      <c r="E224" s="187">
        <v>100</v>
      </c>
      <c r="F224" s="187">
        <v>100</v>
      </c>
      <c r="G224" s="175"/>
      <c r="H224" s="175"/>
      <c r="I224" s="175"/>
      <c r="J224" s="175"/>
      <c r="K224" s="175"/>
    </row>
    <row r="225" spans="1:11" x14ac:dyDescent="0.2">
      <c r="A225" s="190" t="s">
        <v>734</v>
      </c>
      <c r="B225" s="180"/>
      <c r="C225" s="187">
        <v>1</v>
      </c>
      <c r="D225" s="187">
        <v>1</v>
      </c>
      <c r="E225" s="187">
        <v>1</v>
      </c>
      <c r="F225" s="187">
        <v>1</v>
      </c>
      <c r="G225" s="175"/>
      <c r="H225" s="175"/>
      <c r="I225" s="175"/>
      <c r="J225" s="175"/>
      <c r="K225" s="175"/>
    </row>
    <row r="226" spans="1:11" x14ac:dyDescent="0.2">
      <c r="A226" s="190" t="s">
        <v>735</v>
      </c>
      <c r="B226" s="180"/>
      <c r="C226" s="187">
        <v>20</v>
      </c>
      <c r="D226" s="187">
        <v>20</v>
      </c>
      <c r="E226" s="187">
        <v>20</v>
      </c>
      <c r="F226" s="187">
        <v>20</v>
      </c>
      <c r="G226" s="175"/>
      <c r="H226" s="175"/>
      <c r="I226" s="175"/>
      <c r="J226" s="175"/>
      <c r="K226" s="175"/>
    </row>
    <row r="227" spans="1:11" x14ac:dyDescent="0.2">
      <c r="A227" s="190" t="s">
        <v>736</v>
      </c>
      <c r="B227" s="180"/>
      <c r="C227" s="187">
        <v>20</v>
      </c>
      <c r="D227" s="187">
        <v>20</v>
      </c>
      <c r="E227" s="187">
        <v>20</v>
      </c>
      <c r="F227" s="187">
        <v>20</v>
      </c>
      <c r="G227" s="175"/>
      <c r="H227" s="175"/>
      <c r="I227" s="175"/>
      <c r="J227" s="175"/>
      <c r="K227" s="175"/>
    </row>
    <row r="228" spans="1:11" x14ac:dyDescent="0.2">
      <c r="A228" s="190" t="s">
        <v>737</v>
      </c>
      <c r="B228" s="180"/>
      <c r="C228" s="187">
        <v>24</v>
      </c>
      <c r="D228" s="187">
        <v>24</v>
      </c>
      <c r="E228" s="187">
        <v>24</v>
      </c>
      <c r="F228" s="187">
        <v>24</v>
      </c>
      <c r="G228" s="175"/>
      <c r="H228" s="175"/>
      <c r="I228" s="175"/>
      <c r="J228" s="175"/>
      <c r="K228" s="175"/>
    </row>
    <row r="229" spans="1:11" x14ac:dyDescent="0.2">
      <c r="A229" s="190" t="s">
        <v>738</v>
      </c>
      <c r="B229" s="180"/>
      <c r="C229" s="187">
        <v>10</v>
      </c>
      <c r="D229" s="187">
        <v>10</v>
      </c>
      <c r="E229" s="187">
        <v>10</v>
      </c>
      <c r="F229" s="187">
        <v>10</v>
      </c>
      <c r="G229" s="175"/>
      <c r="H229" s="175"/>
      <c r="I229" s="175"/>
      <c r="J229" s="175"/>
      <c r="K229" s="175"/>
    </row>
    <row r="230" spans="1:11" x14ac:dyDescent="0.2">
      <c r="A230" s="190" t="s">
        <v>739</v>
      </c>
      <c r="B230" s="180"/>
      <c r="C230" s="187">
        <v>50</v>
      </c>
      <c r="D230" s="187">
        <v>50</v>
      </c>
      <c r="E230" s="187">
        <v>50</v>
      </c>
      <c r="F230" s="187">
        <v>50</v>
      </c>
      <c r="G230" s="175"/>
      <c r="H230" s="175"/>
      <c r="I230" s="175"/>
      <c r="J230" s="175"/>
      <c r="K230" s="175"/>
    </row>
    <row r="231" spans="1:11" x14ac:dyDescent="0.2">
      <c r="A231" s="190" t="s">
        <v>740</v>
      </c>
      <c r="B231" s="180"/>
      <c r="C231" s="187">
        <v>12</v>
      </c>
      <c r="D231" s="187">
        <v>12</v>
      </c>
      <c r="E231" s="187">
        <v>12</v>
      </c>
      <c r="F231" s="187">
        <v>12</v>
      </c>
      <c r="G231" s="175"/>
      <c r="H231" s="175"/>
      <c r="I231" s="175"/>
      <c r="J231" s="175"/>
      <c r="K231" s="175"/>
    </row>
    <row r="232" spans="1:11" x14ac:dyDescent="0.2">
      <c r="A232" s="190" t="s">
        <v>741</v>
      </c>
      <c r="B232" s="180"/>
      <c r="C232" s="187" t="s">
        <v>886</v>
      </c>
      <c r="D232" s="187">
        <v>6</v>
      </c>
      <c r="E232" s="187">
        <v>6</v>
      </c>
      <c r="F232" s="187">
        <v>6</v>
      </c>
      <c r="G232" s="175"/>
      <c r="H232" s="175"/>
      <c r="I232" s="175"/>
      <c r="J232" s="175"/>
      <c r="K232" s="175"/>
    </row>
    <row r="233" spans="1:11" x14ac:dyDescent="0.2">
      <c r="A233" s="190" t="s">
        <v>742</v>
      </c>
      <c r="B233" s="180"/>
      <c r="C233" s="187">
        <v>20</v>
      </c>
      <c r="D233" s="187">
        <v>20</v>
      </c>
      <c r="E233" s="187">
        <v>20</v>
      </c>
      <c r="F233" s="187">
        <v>20</v>
      </c>
      <c r="G233" s="175"/>
      <c r="H233" s="175"/>
      <c r="I233" s="175"/>
      <c r="J233" s="175"/>
      <c r="K233" s="175"/>
    </row>
    <row r="234" spans="1:11" x14ac:dyDescent="0.2">
      <c r="A234" s="186"/>
      <c r="B234" s="180"/>
      <c r="C234" s="187"/>
      <c r="D234" s="187"/>
      <c r="E234" s="187"/>
      <c r="F234" s="187"/>
      <c r="G234" s="175"/>
      <c r="H234" s="175"/>
      <c r="I234" s="175"/>
      <c r="J234" s="175"/>
      <c r="K234" s="175"/>
    </row>
    <row r="235" spans="1:11" x14ac:dyDescent="0.2">
      <c r="A235" s="188"/>
      <c r="B235" s="189"/>
      <c r="C235" s="189"/>
      <c r="D235" s="189"/>
      <c r="E235" s="189"/>
      <c r="F235" s="189"/>
    </row>
    <row r="236" spans="1:11" x14ac:dyDescent="0.2">
      <c r="A236" s="188"/>
      <c r="B236" s="189"/>
      <c r="C236" s="188"/>
      <c r="D236" s="188"/>
      <c r="E236" s="188"/>
      <c r="F236" s="188"/>
    </row>
  </sheetData>
  <mergeCells count="4">
    <mergeCell ref="A2:A4"/>
    <mergeCell ref="B2:K2"/>
    <mergeCell ref="B3:K3"/>
    <mergeCell ref="B4:K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96" zoomScaleNormal="96" workbookViewId="0">
      <selection activeCell="E29" sqref="E29"/>
    </sheetView>
  </sheetViews>
  <sheetFormatPr baseColWidth="10" defaultRowHeight="12.75" x14ac:dyDescent="0.2"/>
  <cols>
    <col min="1" max="1" width="44.5703125" customWidth="1"/>
    <col min="2" max="2" width="16.140625" hidden="1" customWidth="1"/>
    <col min="3" max="4" width="18.140625" style="218" customWidth="1"/>
    <col min="5" max="5" width="11.42578125" style="218"/>
    <col min="6" max="6" width="29" style="218" customWidth="1"/>
    <col min="7" max="7" width="13.5703125" customWidth="1"/>
    <col min="8" max="9" width="0" hidden="1" customWidth="1"/>
    <col min="10" max="10" width="13.28515625" customWidth="1"/>
    <col min="11" max="25" width="29" customWidth="1"/>
  </cols>
  <sheetData>
    <row r="1" spans="1:10" x14ac:dyDescent="0.2">
      <c r="A1" s="346" t="s">
        <v>422</v>
      </c>
      <c r="B1" s="215"/>
      <c r="C1" s="215"/>
      <c r="D1" s="215"/>
      <c r="E1" s="215"/>
      <c r="F1" s="215"/>
      <c r="G1" s="215"/>
      <c r="H1" s="215"/>
      <c r="I1" s="215"/>
    </row>
    <row r="2" spans="1:10" x14ac:dyDescent="0.2">
      <c r="A2" s="346"/>
      <c r="B2" s="215"/>
      <c r="C2" s="215"/>
      <c r="D2" s="215"/>
      <c r="E2" s="215"/>
      <c r="F2" s="215"/>
      <c r="G2" s="215"/>
      <c r="H2" s="215"/>
      <c r="I2" s="215"/>
    </row>
    <row r="3" spans="1:10" x14ac:dyDescent="0.2">
      <c r="A3" s="347"/>
      <c r="B3" s="215"/>
      <c r="C3" s="215"/>
      <c r="D3" s="215"/>
      <c r="E3" s="215"/>
      <c r="F3" s="215"/>
      <c r="G3" s="215"/>
      <c r="H3" s="215"/>
      <c r="I3" s="215"/>
    </row>
    <row r="4" spans="1:10" x14ac:dyDescent="0.2">
      <c r="A4" s="212" t="s">
        <v>853</v>
      </c>
      <c r="B4" s="226"/>
      <c r="C4" s="352"/>
      <c r="D4" s="353"/>
      <c r="E4" s="353"/>
      <c r="F4" s="353"/>
      <c r="G4" s="354"/>
      <c r="H4" s="226"/>
      <c r="I4" s="226"/>
    </row>
    <row r="5" spans="1:10" x14ac:dyDescent="0.2">
      <c r="A5" s="212" t="s">
        <v>854</v>
      </c>
      <c r="B5" s="226"/>
      <c r="C5" s="352"/>
      <c r="D5" s="353"/>
      <c r="E5" s="353"/>
      <c r="F5" s="353"/>
      <c r="G5" s="354"/>
      <c r="H5" s="226"/>
      <c r="I5" s="226"/>
    </row>
    <row r="6" spans="1:10" ht="25.5" x14ac:dyDescent="0.2">
      <c r="A6" s="212" t="s">
        <v>855</v>
      </c>
      <c r="B6" s="226"/>
      <c r="C6" s="415">
        <v>230000000</v>
      </c>
      <c r="D6" s="416"/>
      <c r="E6" s="416"/>
      <c r="F6" s="416"/>
      <c r="G6" s="417"/>
      <c r="H6" s="226"/>
      <c r="I6" s="226"/>
    </row>
    <row r="7" spans="1:10" x14ac:dyDescent="0.2">
      <c r="A7" s="212" t="s">
        <v>860</v>
      </c>
      <c r="B7" s="226"/>
      <c r="C7" s="352"/>
      <c r="D7" s="353"/>
      <c r="E7" s="353"/>
      <c r="F7" s="353"/>
      <c r="G7" s="354"/>
      <c r="H7" s="226"/>
      <c r="I7" s="226"/>
    </row>
    <row r="8" spans="1:10" x14ac:dyDescent="0.2">
      <c r="A8" s="212" t="s">
        <v>861</v>
      </c>
      <c r="B8" s="226"/>
      <c r="C8" s="352"/>
      <c r="D8" s="353"/>
      <c r="E8" s="353"/>
      <c r="F8" s="353"/>
      <c r="G8" s="354"/>
      <c r="H8" s="226"/>
      <c r="I8" s="226"/>
    </row>
    <row r="9" spans="1:10" x14ac:dyDescent="0.2">
      <c r="A9" s="212" t="s">
        <v>858</v>
      </c>
      <c r="B9" s="226"/>
      <c r="C9" s="352" t="s">
        <v>752</v>
      </c>
      <c r="D9" s="353"/>
      <c r="E9" s="353"/>
      <c r="F9" s="353"/>
      <c r="G9" s="354"/>
      <c r="H9" s="226"/>
      <c r="I9" s="226"/>
    </row>
    <row r="10" spans="1:10" x14ac:dyDescent="0.2">
      <c r="A10" s="212" t="s">
        <v>859</v>
      </c>
      <c r="B10" s="226"/>
      <c r="C10" s="352"/>
      <c r="D10" s="353"/>
      <c r="E10" s="353"/>
      <c r="F10" s="353"/>
      <c r="G10" s="354"/>
      <c r="H10" s="226"/>
      <c r="I10" s="226"/>
    </row>
    <row r="12" spans="1:10" ht="60" x14ac:dyDescent="0.25">
      <c r="A12" s="192" t="s">
        <v>749</v>
      </c>
      <c r="B12" s="217" t="s">
        <v>750</v>
      </c>
      <c r="C12" s="217" t="s">
        <v>881</v>
      </c>
      <c r="D12" s="217" t="s">
        <v>880</v>
      </c>
      <c r="E12" s="217" t="s">
        <v>882</v>
      </c>
      <c r="F12" s="192" t="s">
        <v>751</v>
      </c>
      <c r="G12" s="217" t="s">
        <v>862</v>
      </c>
      <c r="H12" s="175"/>
      <c r="I12" s="175"/>
      <c r="J12" s="217" t="s">
        <v>885</v>
      </c>
    </row>
    <row r="13" spans="1:10" ht="75" x14ac:dyDescent="0.25">
      <c r="A13" s="219" t="s">
        <v>851</v>
      </c>
      <c r="B13" s="220">
        <v>12000000</v>
      </c>
      <c r="C13" s="220">
        <f t="shared" ref="C13:C57" si="0">B13*12</f>
        <v>144000000</v>
      </c>
      <c r="D13" s="220">
        <f>B13/I14</f>
        <v>2000000</v>
      </c>
      <c r="E13" s="220">
        <f>D13*3</f>
        <v>6000000</v>
      </c>
      <c r="F13" s="203" t="s">
        <v>883</v>
      </c>
      <c r="G13" s="228"/>
      <c r="H13" s="192" t="s">
        <v>875</v>
      </c>
      <c r="I13" s="192" t="s">
        <v>876</v>
      </c>
      <c r="J13" s="175"/>
    </row>
    <row r="14" spans="1:10" ht="15" x14ac:dyDescent="0.25">
      <c r="A14" s="219" t="s">
        <v>828</v>
      </c>
      <c r="B14" s="220">
        <v>5500000</v>
      </c>
      <c r="C14" s="220">
        <f t="shared" si="0"/>
        <v>66000000</v>
      </c>
      <c r="D14" s="220">
        <f>B14/I15</f>
        <v>5500000</v>
      </c>
      <c r="E14" s="220">
        <f t="shared" ref="E14:E55" si="1">D14*3</f>
        <v>16500000</v>
      </c>
      <c r="F14" s="203" t="s">
        <v>883</v>
      </c>
      <c r="G14" s="228"/>
      <c r="H14" s="195" t="s">
        <v>877</v>
      </c>
      <c r="I14" s="195">
        <v>6</v>
      </c>
      <c r="J14" s="175"/>
    </row>
    <row r="15" spans="1:10" ht="15" x14ac:dyDescent="0.25">
      <c r="A15" s="195" t="s">
        <v>852</v>
      </c>
      <c r="B15" s="220">
        <v>2449998</v>
      </c>
      <c r="C15" s="220">
        <f t="shared" si="0"/>
        <v>29399976</v>
      </c>
      <c r="D15" s="220">
        <f>B15/6</f>
        <v>408333</v>
      </c>
      <c r="E15" s="220">
        <f t="shared" si="1"/>
        <v>1224999</v>
      </c>
      <c r="F15" s="203" t="s">
        <v>883</v>
      </c>
      <c r="G15" s="228"/>
      <c r="H15" s="195" t="s">
        <v>878</v>
      </c>
      <c r="I15" s="195">
        <v>1</v>
      </c>
      <c r="J15" s="175"/>
    </row>
    <row r="16" spans="1:10" ht="15" x14ac:dyDescent="0.25">
      <c r="A16" s="195" t="s">
        <v>851</v>
      </c>
      <c r="B16" s="220">
        <v>12000000</v>
      </c>
      <c r="C16" s="220">
        <f t="shared" si="0"/>
        <v>144000000</v>
      </c>
      <c r="D16" s="220">
        <f t="shared" ref="D16:D57" si="2">B16/I17</f>
        <v>2000000</v>
      </c>
      <c r="E16" s="220">
        <f t="shared" si="1"/>
        <v>6000000</v>
      </c>
      <c r="F16" s="203" t="s">
        <v>883</v>
      </c>
      <c r="G16" s="228"/>
      <c r="H16" s="195" t="s">
        <v>877</v>
      </c>
      <c r="I16" s="195">
        <v>6</v>
      </c>
      <c r="J16" s="175"/>
    </row>
    <row r="17" spans="1:10" ht="15" x14ac:dyDescent="0.25">
      <c r="A17" s="195" t="s">
        <v>850</v>
      </c>
      <c r="B17" s="220">
        <v>21000000</v>
      </c>
      <c r="C17" s="220">
        <f t="shared" si="0"/>
        <v>252000000</v>
      </c>
      <c r="D17" s="220">
        <f t="shared" si="2"/>
        <v>3500000</v>
      </c>
      <c r="E17" s="220">
        <f t="shared" si="1"/>
        <v>10500000</v>
      </c>
      <c r="F17" s="203" t="s">
        <v>883</v>
      </c>
      <c r="G17" s="228"/>
      <c r="H17" s="195" t="s">
        <v>877</v>
      </c>
      <c r="I17" s="195">
        <v>6</v>
      </c>
      <c r="J17" s="175"/>
    </row>
    <row r="18" spans="1:10" ht="30" x14ac:dyDescent="0.25">
      <c r="A18" s="219" t="s">
        <v>849</v>
      </c>
      <c r="B18" s="222">
        <v>13800000</v>
      </c>
      <c r="C18" s="220">
        <f t="shared" si="0"/>
        <v>165600000</v>
      </c>
      <c r="D18" s="220">
        <f>B18/I19</f>
        <v>2300000</v>
      </c>
      <c r="E18" s="220">
        <f t="shared" si="1"/>
        <v>6900000</v>
      </c>
      <c r="F18" s="203" t="s">
        <v>883</v>
      </c>
      <c r="G18" s="228"/>
      <c r="H18" s="195" t="s">
        <v>877</v>
      </c>
      <c r="I18" s="195">
        <v>6</v>
      </c>
      <c r="J18" s="175"/>
    </row>
    <row r="19" spans="1:10" ht="15" x14ac:dyDescent="0.25">
      <c r="A19" s="195" t="s">
        <v>848</v>
      </c>
      <c r="B19" s="222">
        <v>5200000</v>
      </c>
      <c r="C19" s="220">
        <f t="shared" si="0"/>
        <v>62400000</v>
      </c>
      <c r="D19" s="220">
        <f t="shared" si="2"/>
        <v>866666.66666666663</v>
      </c>
      <c r="E19" s="220">
        <f t="shared" si="1"/>
        <v>2600000</v>
      </c>
      <c r="F19" s="203" t="s">
        <v>883</v>
      </c>
      <c r="G19" s="228"/>
      <c r="H19" s="204" t="s">
        <v>877</v>
      </c>
      <c r="I19" s="204">
        <v>6</v>
      </c>
      <c r="J19" s="175"/>
    </row>
    <row r="20" spans="1:10" ht="15" x14ac:dyDescent="0.25">
      <c r="A20" s="195" t="s">
        <v>848</v>
      </c>
      <c r="B20" s="222">
        <v>26000000</v>
      </c>
      <c r="C20" s="220">
        <f t="shared" si="0"/>
        <v>312000000</v>
      </c>
      <c r="D20" s="220">
        <f t="shared" si="2"/>
        <v>5200000</v>
      </c>
      <c r="E20" s="220">
        <f t="shared" si="1"/>
        <v>15600000</v>
      </c>
      <c r="F20" s="203" t="s">
        <v>883</v>
      </c>
      <c r="G20" s="228"/>
      <c r="H20" s="204" t="s">
        <v>877</v>
      </c>
      <c r="I20" s="204">
        <v>6</v>
      </c>
      <c r="J20" s="175"/>
    </row>
    <row r="21" spans="1:10" ht="15" x14ac:dyDescent="0.25">
      <c r="A21" s="195" t="s">
        <v>847</v>
      </c>
      <c r="B21" s="222">
        <v>7200000</v>
      </c>
      <c r="C21" s="220">
        <f t="shared" si="0"/>
        <v>86400000</v>
      </c>
      <c r="D21" s="220">
        <f t="shared" si="2"/>
        <v>1200000</v>
      </c>
      <c r="E21" s="220">
        <f t="shared" si="1"/>
        <v>3600000</v>
      </c>
      <c r="F21" s="203" t="s">
        <v>883</v>
      </c>
      <c r="G21" s="228"/>
      <c r="H21" s="204" t="s">
        <v>877</v>
      </c>
      <c r="I21" s="204">
        <v>5</v>
      </c>
      <c r="J21" s="175"/>
    </row>
    <row r="22" spans="1:10" ht="15" x14ac:dyDescent="0.25">
      <c r="A22" s="195" t="s">
        <v>846</v>
      </c>
      <c r="B22" s="220">
        <v>18000000</v>
      </c>
      <c r="C22" s="220">
        <f t="shared" si="0"/>
        <v>216000000</v>
      </c>
      <c r="D22" s="220">
        <f t="shared" si="2"/>
        <v>3000000</v>
      </c>
      <c r="E22" s="220">
        <f t="shared" si="1"/>
        <v>9000000</v>
      </c>
      <c r="F22" s="203" t="s">
        <v>883</v>
      </c>
      <c r="G22" s="228"/>
      <c r="H22" s="204" t="s">
        <v>877</v>
      </c>
      <c r="I22" s="204">
        <v>6</v>
      </c>
      <c r="J22" s="175"/>
    </row>
    <row r="23" spans="1:10" ht="15" x14ac:dyDescent="0.25">
      <c r="A23" s="195" t="s">
        <v>845</v>
      </c>
      <c r="B23" s="220">
        <v>6000000</v>
      </c>
      <c r="C23" s="220">
        <f t="shared" si="0"/>
        <v>72000000</v>
      </c>
      <c r="D23" s="220">
        <f t="shared" si="2"/>
        <v>1000000</v>
      </c>
      <c r="E23" s="220">
        <f t="shared" si="1"/>
        <v>3000000</v>
      </c>
      <c r="F23" s="203" t="s">
        <v>883</v>
      </c>
      <c r="G23" s="228"/>
      <c r="H23" s="195" t="s">
        <v>877</v>
      </c>
      <c r="I23" s="195">
        <v>6</v>
      </c>
      <c r="J23" s="175"/>
    </row>
    <row r="24" spans="1:10" ht="15" x14ac:dyDescent="0.25">
      <c r="A24" s="195" t="s">
        <v>844</v>
      </c>
      <c r="B24" s="220">
        <v>24000000</v>
      </c>
      <c r="C24" s="220">
        <f t="shared" si="0"/>
        <v>288000000</v>
      </c>
      <c r="D24" s="220">
        <f t="shared" si="2"/>
        <v>4000000</v>
      </c>
      <c r="E24" s="220">
        <f t="shared" si="1"/>
        <v>12000000</v>
      </c>
      <c r="F24" s="203" t="s">
        <v>883</v>
      </c>
      <c r="G24" s="228"/>
      <c r="H24" s="195" t="s">
        <v>877</v>
      </c>
      <c r="I24" s="195">
        <v>6</v>
      </c>
      <c r="J24" s="175"/>
    </row>
    <row r="25" spans="1:10" ht="15" x14ac:dyDescent="0.25">
      <c r="A25" s="140" t="s">
        <v>843</v>
      </c>
      <c r="B25" s="223">
        <v>7200000</v>
      </c>
      <c r="C25" s="220">
        <f t="shared" si="0"/>
        <v>86400000</v>
      </c>
      <c r="D25" s="220">
        <f t="shared" si="2"/>
        <v>1200000</v>
      </c>
      <c r="E25" s="220">
        <f t="shared" si="1"/>
        <v>3600000</v>
      </c>
      <c r="F25" s="203" t="s">
        <v>883</v>
      </c>
      <c r="G25" s="228"/>
      <c r="H25" s="195" t="s">
        <v>877</v>
      </c>
      <c r="I25" s="195">
        <v>6</v>
      </c>
      <c r="J25" s="175"/>
    </row>
    <row r="26" spans="1:10" ht="15" x14ac:dyDescent="0.25">
      <c r="A26" s="195" t="s">
        <v>842</v>
      </c>
      <c r="B26" s="220">
        <v>15600000</v>
      </c>
      <c r="C26" s="220">
        <f t="shared" si="0"/>
        <v>187200000</v>
      </c>
      <c r="D26" s="220">
        <f t="shared" si="2"/>
        <v>1300000</v>
      </c>
      <c r="E26" s="220">
        <f t="shared" si="1"/>
        <v>3900000</v>
      </c>
      <c r="F26" s="195" t="s">
        <v>884</v>
      </c>
      <c r="G26" s="228"/>
      <c r="H26" s="195" t="s">
        <v>877</v>
      </c>
      <c r="I26" s="195">
        <v>6</v>
      </c>
      <c r="J26" s="175"/>
    </row>
    <row r="27" spans="1:10" ht="30" x14ac:dyDescent="0.25">
      <c r="A27" s="219" t="s">
        <v>841</v>
      </c>
      <c r="B27" s="220">
        <v>14100000</v>
      </c>
      <c r="C27" s="220">
        <f t="shared" si="0"/>
        <v>169200000</v>
      </c>
      <c r="D27" s="220">
        <f t="shared" si="2"/>
        <v>2350000</v>
      </c>
      <c r="E27" s="220">
        <f t="shared" si="1"/>
        <v>7050000</v>
      </c>
      <c r="F27" s="203" t="s">
        <v>883</v>
      </c>
      <c r="G27" s="228"/>
      <c r="H27" s="195" t="s">
        <v>877</v>
      </c>
      <c r="I27" s="195">
        <v>12</v>
      </c>
      <c r="J27" s="175"/>
    </row>
    <row r="28" spans="1:10" ht="90" x14ac:dyDescent="0.25">
      <c r="A28" s="219" t="s">
        <v>826</v>
      </c>
      <c r="B28" s="220">
        <v>2500000</v>
      </c>
      <c r="C28" s="220">
        <f t="shared" si="0"/>
        <v>30000000</v>
      </c>
      <c r="D28" s="220">
        <f t="shared" si="2"/>
        <v>500000</v>
      </c>
      <c r="E28" s="220">
        <f t="shared" si="1"/>
        <v>1500000</v>
      </c>
      <c r="F28" s="203" t="s">
        <v>883</v>
      </c>
      <c r="G28" s="228"/>
      <c r="H28" s="195" t="s">
        <v>877</v>
      </c>
      <c r="I28" s="195">
        <v>6</v>
      </c>
      <c r="J28" s="175"/>
    </row>
    <row r="29" spans="1:10" ht="45" x14ac:dyDescent="0.25">
      <c r="A29" s="219" t="s">
        <v>840</v>
      </c>
      <c r="B29" s="220">
        <v>2500000</v>
      </c>
      <c r="C29" s="220">
        <f t="shared" si="0"/>
        <v>30000000</v>
      </c>
      <c r="D29" s="220">
        <f t="shared" si="2"/>
        <v>500000</v>
      </c>
      <c r="E29" s="220">
        <f t="shared" si="1"/>
        <v>1500000</v>
      </c>
      <c r="F29" s="203" t="s">
        <v>883</v>
      </c>
      <c r="G29" s="228"/>
      <c r="H29" s="195" t="s">
        <v>877</v>
      </c>
      <c r="I29" s="195">
        <v>5</v>
      </c>
      <c r="J29" s="175"/>
    </row>
    <row r="30" spans="1:10" ht="45" x14ac:dyDescent="0.25">
      <c r="A30" s="219" t="s">
        <v>839</v>
      </c>
      <c r="B30" s="220">
        <v>2500000</v>
      </c>
      <c r="C30" s="220">
        <f t="shared" si="0"/>
        <v>30000000</v>
      </c>
      <c r="D30" s="220">
        <f t="shared" si="2"/>
        <v>500000</v>
      </c>
      <c r="E30" s="220">
        <f t="shared" si="1"/>
        <v>1500000</v>
      </c>
      <c r="F30" s="203" t="s">
        <v>883</v>
      </c>
      <c r="G30" s="228"/>
      <c r="H30" s="195" t="s">
        <v>877</v>
      </c>
      <c r="I30" s="195">
        <v>5</v>
      </c>
      <c r="J30" s="175"/>
    </row>
    <row r="31" spans="1:10" ht="30" x14ac:dyDescent="0.25">
      <c r="A31" s="219" t="s">
        <v>838</v>
      </c>
      <c r="B31" s="220">
        <v>3750000</v>
      </c>
      <c r="C31" s="220">
        <f t="shared" si="0"/>
        <v>45000000</v>
      </c>
      <c r="D31" s="220">
        <f t="shared" si="2"/>
        <v>750000</v>
      </c>
      <c r="E31" s="220">
        <f t="shared" si="1"/>
        <v>2250000</v>
      </c>
      <c r="F31" s="195" t="s">
        <v>884</v>
      </c>
      <c r="G31" s="228"/>
      <c r="H31" s="195" t="s">
        <v>877</v>
      </c>
      <c r="I31" s="195">
        <v>5</v>
      </c>
      <c r="J31" s="175"/>
    </row>
    <row r="32" spans="1:10" ht="15" x14ac:dyDescent="0.25">
      <c r="A32" s="195" t="s">
        <v>835</v>
      </c>
      <c r="B32" s="220">
        <v>3750000</v>
      </c>
      <c r="C32" s="220">
        <f t="shared" si="0"/>
        <v>45000000</v>
      </c>
      <c r="D32" s="220">
        <f t="shared" si="2"/>
        <v>750000</v>
      </c>
      <c r="E32" s="220">
        <f t="shared" si="1"/>
        <v>2250000</v>
      </c>
      <c r="F32" s="195" t="s">
        <v>884</v>
      </c>
      <c r="G32" s="228"/>
      <c r="H32" s="195" t="s">
        <v>877</v>
      </c>
      <c r="I32" s="195">
        <v>5</v>
      </c>
      <c r="J32" s="175"/>
    </row>
    <row r="33" spans="1:10" ht="15" x14ac:dyDescent="0.25">
      <c r="A33" s="195" t="s">
        <v>835</v>
      </c>
      <c r="B33" s="220">
        <v>3750000</v>
      </c>
      <c r="C33" s="220">
        <f t="shared" si="0"/>
        <v>45000000</v>
      </c>
      <c r="D33" s="220">
        <f t="shared" si="2"/>
        <v>750000</v>
      </c>
      <c r="E33" s="220">
        <f t="shared" si="1"/>
        <v>2250000</v>
      </c>
      <c r="F33" s="195" t="s">
        <v>884</v>
      </c>
      <c r="G33" s="228"/>
      <c r="H33" s="195" t="s">
        <v>877</v>
      </c>
      <c r="I33" s="195">
        <v>5</v>
      </c>
      <c r="J33" s="175"/>
    </row>
    <row r="34" spans="1:10" ht="15" x14ac:dyDescent="0.25">
      <c r="A34" s="195" t="s">
        <v>835</v>
      </c>
      <c r="B34" s="220">
        <v>3750000</v>
      </c>
      <c r="C34" s="220">
        <f t="shared" si="0"/>
        <v>45000000</v>
      </c>
      <c r="D34" s="220">
        <f t="shared" si="2"/>
        <v>750000</v>
      </c>
      <c r="E34" s="220">
        <f t="shared" si="1"/>
        <v>2250000</v>
      </c>
      <c r="F34" s="195" t="s">
        <v>884</v>
      </c>
      <c r="G34" s="228"/>
      <c r="H34" s="195" t="s">
        <v>877</v>
      </c>
      <c r="I34" s="195">
        <v>5</v>
      </c>
      <c r="J34" s="175"/>
    </row>
    <row r="35" spans="1:10" ht="30" x14ac:dyDescent="0.25">
      <c r="A35" s="219" t="s">
        <v>837</v>
      </c>
      <c r="B35" s="220">
        <v>7500000</v>
      </c>
      <c r="C35" s="220">
        <f t="shared" si="0"/>
        <v>90000000</v>
      </c>
      <c r="D35" s="220">
        <f t="shared" si="2"/>
        <v>1500000</v>
      </c>
      <c r="E35" s="220">
        <f t="shared" si="1"/>
        <v>4500000</v>
      </c>
      <c r="F35" s="203" t="s">
        <v>883</v>
      </c>
      <c r="G35" s="228"/>
      <c r="H35" s="195" t="s">
        <v>877</v>
      </c>
      <c r="I35" s="195">
        <v>5</v>
      </c>
      <c r="J35" s="175"/>
    </row>
    <row r="36" spans="1:10" ht="30" x14ac:dyDescent="0.25">
      <c r="A36" s="219" t="s">
        <v>836</v>
      </c>
      <c r="B36" s="220">
        <v>9000000</v>
      </c>
      <c r="C36" s="220">
        <f t="shared" si="0"/>
        <v>108000000</v>
      </c>
      <c r="D36" s="220">
        <f t="shared" si="2"/>
        <v>1800000</v>
      </c>
      <c r="E36" s="220">
        <f t="shared" si="1"/>
        <v>5400000</v>
      </c>
      <c r="F36" s="203" t="s">
        <v>883</v>
      </c>
      <c r="G36" s="228"/>
      <c r="H36" s="195" t="s">
        <v>877</v>
      </c>
      <c r="I36" s="195">
        <v>5</v>
      </c>
      <c r="J36" s="175"/>
    </row>
    <row r="37" spans="1:10" ht="15" x14ac:dyDescent="0.25">
      <c r="A37" s="219" t="s">
        <v>835</v>
      </c>
      <c r="B37" s="220">
        <v>3750000</v>
      </c>
      <c r="C37" s="220">
        <f t="shared" si="0"/>
        <v>45000000</v>
      </c>
      <c r="D37" s="220">
        <f t="shared" si="2"/>
        <v>750000</v>
      </c>
      <c r="E37" s="220">
        <f t="shared" si="1"/>
        <v>2250000</v>
      </c>
      <c r="F37" s="195" t="s">
        <v>884</v>
      </c>
      <c r="G37" s="228"/>
      <c r="H37" s="195" t="s">
        <v>877</v>
      </c>
      <c r="I37" s="195">
        <v>5</v>
      </c>
      <c r="J37" s="175"/>
    </row>
    <row r="38" spans="1:10" ht="15" x14ac:dyDescent="0.25">
      <c r="A38" s="219" t="s">
        <v>834</v>
      </c>
      <c r="B38" s="220">
        <v>9000000</v>
      </c>
      <c r="C38" s="220">
        <f t="shared" si="0"/>
        <v>108000000</v>
      </c>
      <c r="D38" s="220">
        <f t="shared" si="2"/>
        <v>1800000</v>
      </c>
      <c r="E38" s="220">
        <f t="shared" si="1"/>
        <v>5400000</v>
      </c>
      <c r="F38" s="203" t="s">
        <v>883</v>
      </c>
      <c r="G38" s="228"/>
      <c r="H38" s="195" t="s">
        <v>877</v>
      </c>
      <c r="I38" s="195">
        <v>5</v>
      </c>
      <c r="J38" s="175"/>
    </row>
    <row r="39" spans="1:10" ht="30" x14ac:dyDescent="0.25">
      <c r="A39" s="219" t="s">
        <v>833</v>
      </c>
      <c r="B39" s="220">
        <v>7500000</v>
      </c>
      <c r="C39" s="220">
        <f t="shared" si="0"/>
        <v>90000000</v>
      </c>
      <c r="D39" s="220">
        <f t="shared" si="2"/>
        <v>1500000</v>
      </c>
      <c r="E39" s="220">
        <f t="shared" si="1"/>
        <v>4500000</v>
      </c>
      <c r="F39" s="203" t="s">
        <v>883</v>
      </c>
      <c r="G39" s="228"/>
      <c r="H39" s="195" t="s">
        <v>877</v>
      </c>
      <c r="I39" s="195">
        <v>5</v>
      </c>
      <c r="J39" s="175"/>
    </row>
    <row r="40" spans="1:10" ht="30" x14ac:dyDescent="0.25">
      <c r="A40" s="219" t="s">
        <v>832</v>
      </c>
      <c r="B40" s="220">
        <v>7500000</v>
      </c>
      <c r="C40" s="220">
        <f t="shared" si="0"/>
        <v>90000000</v>
      </c>
      <c r="D40" s="220">
        <f t="shared" si="2"/>
        <v>1500000</v>
      </c>
      <c r="E40" s="220">
        <f t="shared" si="1"/>
        <v>4500000</v>
      </c>
      <c r="F40" s="203" t="s">
        <v>883</v>
      </c>
      <c r="G40" s="228"/>
      <c r="H40" s="195" t="s">
        <v>877</v>
      </c>
      <c r="I40" s="195">
        <v>5</v>
      </c>
      <c r="J40" s="175"/>
    </row>
    <row r="41" spans="1:10" ht="90" x14ac:dyDescent="0.25">
      <c r="A41" s="219" t="s">
        <v>831</v>
      </c>
      <c r="B41" s="220">
        <v>6000000</v>
      </c>
      <c r="C41" s="220">
        <f t="shared" si="0"/>
        <v>72000000</v>
      </c>
      <c r="D41" s="220">
        <f t="shared" si="2"/>
        <v>1200000</v>
      </c>
      <c r="E41" s="220">
        <f t="shared" si="1"/>
        <v>3600000</v>
      </c>
      <c r="F41" s="203" t="s">
        <v>883</v>
      </c>
      <c r="G41" s="228"/>
      <c r="H41" s="195" t="s">
        <v>877</v>
      </c>
      <c r="I41" s="195">
        <v>5</v>
      </c>
      <c r="J41" s="175"/>
    </row>
    <row r="42" spans="1:10" ht="45" x14ac:dyDescent="0.25">
      <c r="A42" s="219" t="s">
        <v>830</v>
      </c>
      <c r="B42" s="220">
        <v>1615000</v>
      </c>
      <c r="C42" s="220">
        <f t="shared" si="0"/>
        <v>19380000</v>
      </c>
      <c r="D42" s="220">
        <f t="shared" si="2"/>
        <v>161500</v>
      </c>
      <c r="E42" s="220">
        <f t="shared" si="1"/>
        <v>484500</v>
      </c>
      <c r="F42" s="203" t="s">
        <v>883</v>
      </c>
      <c r="G42" s="228"/>
      <c r="H42" s="195" t="s">
        <v>877</v>
      </c>
      <c r="I42" s="195">
        <v>5</v>
      </c>
      <c r="J42" s="175"/>
    </row>
    <row r="43" spans="1:10" ht="30" x14ac:dyDescent="0.25">
      <c r="A43" s="219" t="s">
        <v>829</v>
      </c>
      <c r="B43" s="220">
        <v>1800000</v>
      </c>
      <c r="C43" s="220">
        <f t="shared" si="0"/>
        <v>21600000</v>
      </c>
      <c r="D43" s="220">
        <f t="shared" si="2"/>
        <v>180000</v>
      </c>
      <c r="E43" s="220">
        <f t="shared" si="1"/>
        <v>540000</v>
      </c>
      <c r="F43" s="203" t="s">
        <v>883</v>
      </c>
      <c r="G43" s="228"/>
      <c r="H43" s="195" t="s">
        <v>877</v>
      </c>
      <c r="I43" s="195">
        <v>10</v>
      </c>
      <c r="J43" s="175"/>
    </row>
    <row r="44" spans="1:10" ht="39" x14ac:dyDescent="0.25">
      <c r="A44" s="199" t="s">
        <v>827</v>
      </c>
      <c r="B44" s="223">
        <v>6000000</v>
      </c>
      <c r="C44" s="220">
        <f t="shared" si="0"/>
        <v>72000000</v>
      </c>
      <c r="D44" s="220">
        <f t="shared" si="2"/>
        <v>1000000</v>
      </c>
      <c r="E44" s="220">
        <f t="shared" si="1"/>
        <v>3000000</v>
      </c>
      <c r="F44" s="203" t="s">
        <v>883</v>
      </c>
      <c r="G44" s="228"/>
      <c r="H44" s="195" t="s">
        <v>877</v>
      </c>
      <c r="I44" s="195">
        <v>10</v>
      </c>
      <c r="J44" s="175"/>
    </row>
    <row r="45" spans="1:10" ht="77.25" x14ac:dyDescent="0.25">
      <c r="A45" s="199" t="s">
        <v>826</v>
      </c>
      <c r="B45" s="223">
        <v>6000000</v>
      </c>
      <c r="C45" s="220">
        <f t="shared" si="0"/>
        <v>72000000</v>
      </c>
      <c r="D45" s="220">
        <f t="shared" si="2"/>
        <v>1000000</v>
      </c>
      <c r="E45" s="220">
        <f t="shared" si="1"/>
        <v>3000000</v>
      </c>
      <c r="F45" s="203" t="s">
        <v>883</v>
      </c>
      <c r="G45" s="228"/>
      <c r="H45" s="140" t="s">
        <v>877</v>
      </c>
      <c r="I45" s="140">
        <v>6</v>
      </c>
      <c r="J45" s="175"/>
    </row>
    <row r="46" spans="1:10" ht="64.5" x14ac:dyDescent="0.25">
      <c r="A46" s="199" t="s">
        <v>825</v>
      </c>
      <c r="B46" s="223">
        <v>4500000</v>
      </c>
      <c r="C46" s="220">
        <f t="shared" si="0"/>
        <v>54000000</v>
      </c>
      <c r="D46" s="220">
        <f t="shared" si="2"/>
        <v>750000</v>
      </c>
      <c r="E46" s="220">
        <f t="shared" si="1"/>
        <v>2250000</v>
      </c>
      <c r="F46" s="203" t="s">
        <v>883</v>
      </c>
      <c r="G46" s="228"/>
      <c r="H46" s="140" t="s">
        <v>877</v>
      </c>
      <c r="I46" s="140">
        <v>6</v>
      </c>
      <c r="J46" s="175"/>
    </row>
    <row r="47" spans="1:10" ht="64.5" x14ac:dyDescent="0.25">
      <c r="A47" s="199" t="s">
        <v>824</v>
      </c>
      <c r="B47" s="223">
        <v>3000000</v>
      </c>
      <c r="C47" s="220">
        <f t="shared" si="0"/>
        <v>36000000</v>
      </c>
      <c r="D47" s="220">
        <f t="shared" si="2"/>
        <v>500000</v>
      </c>
      <c r="E47" s="220">
        <f t="shared" si="1"/>
        <v>1500000</v>
      </c>
      <c r="F47" s="203" t="s">
        <v>883</v>
      </c>
      <c r="G47" s="228"/>
      <c r="H47" s="140" t="s">
        <v>877</v>
      </c>
      <c r="I47" s="140">
        <v>6</v>
      </c>
      <c r="J47" s="175"/>
    </row>
    <row r="48" spans="1:10" ht="26.25" x14ac:dyDescent="0.25">
      <c r="A48" s="199" t="s">
        <v>823</v>
      </c>
      <c r="B48" s="223">
        <v>750000</v>
      </c>
      <c r="C48" s="220">
        <f t="shared" si="0"/>
        <v>9000000</v>
      </c>
      <c r="D48" s="220">
        <f t="shared" si="2"/>
        <v>750000</v>
      </c>
      <c r="E48" s="220">
        <f t="shared" si="1"/>
        <v>2250000</v>
      </c>
      <c r="F48" s="225" t="s">
        <v>884</v>
      </c>
      <c r="G48" s="228"/>
      <c r="H48" s="140" t="s">
        <v>877</v>
      </c>
      <c r="I48" s="140">
        <v>6</v>
      </c>
      <c r="J48" s="175"/>
    </row>
    <row r="49" spans="1:10" ht="26.25" x14ac:dyDescent="0.25">
      <c r="A49" s="199" t="s">
        <v>822</v>
      </c>
      <c r="B49" s="223">
        <v>750000</v>
      </c>
      <c r="C49" s="220">
        <f t="shared" si="0"/>
        <v>9000000</v>
      </c>
      <c r="D49" s="220">
        <f t="shared" si="2"/>
        <v>750000</v>
      </c>
      <c r="E49" s="220">
        <f t="shared" si="1"/>
        <v>2250000</v>
      </c>
      <c r="F49" s="225" t="s">
        <v>884</v>
      </c>
      <c r="G49" s="228"/>
      <c r="H49" s="140" t="s">
        <v>878</v>
      </c>
      <c r="I49" s="140">
        <v>1</v>
      </c>
      <c r="J49" s="175"/>
    </row>
    <row r="50" spans="1:10" ht="26.25" x14ac:dyDescent="0.25">
      <c r="A50" s="199" t="s">
        <v>822</v>
      </c>
      <c r="B50" s="223">
        <v>750000</v>
      </c>
      <c r="C50" s="220">
        <f t="shared" si="0"/>
        <v>9000000</v>
      </c>
      <c r="D50" s="220">
        <f t="shared" si="2"/>
        <v>750000</v>
      </c>
      <c r="E50" s="220">
        <f t="shared" si="1"/>
        <v>2250000</v>
      </c>
      <c r="F50" s="225" t="s">
        <v>884</v>
      </c>
      <c r="G50" s="228"/>
      <c r="H50" s="140" t="s">
        <v>878</v>
      </c>
      <c r="I50" s="140">
        <v>1</v>
      </c>
      <c r="J50" s="175"/>
    </row>
    <row r="51" spans="1:10" ht="26.25" x14ac:dyDescent="0.25">
      <c r="A51" s="199" t="s">
        <v>822</v>
      </c>
      <c r="B51" s="223">
        <v>750000</v>
      </c>
      <c r="C51" s="220">
        <f t="shared" si="0"/>
        <v>9000000</v>
      </c>
      <c r="D51" s="220">
        <f t="shared" si="2"/>
        <v>750000</v>
      </c>
      <c r="E51" s="220">
        <f t="shared" si="1"/>
        <v>2250000</v>
      </c>
      <c r="F51" s="225" t="s">
        <v>884</v>
      </c>
      <c r="G51" s="228"/>
      <c r="H51" s="140" t="s">
        <v>878</v>
      </c>
      <c r="I51" s="140">
        <v>1</v>
      </c>
      <c r="J51" s="175"/>
    </row>
    <row r="52" spans="1:10" ht="26.25" x14ac:dyDescent="0.25">
      <c r="A52" s="199" t="s">
        <v>821</v>
      </c>
      <c r="B52" s="223">
        <v>750000</v>
      </c>
      <c r="C52" s="220">
        <f t="shared" si="0"/>
        <v>9000000</v>
      </c>
      <c r="D52" s="220">
        <f t="shared" si="2"/>
        <v>750000</v>
      </c>
      <c r="E52" s="220">
        <f t="shared" si="1"/>
        <v>2250000</v>
      </c>
      <c r="F52" s="225" t="s">
        <v>884</v>
      </c>
      <c r="G52" s="228"/>
      <c r="H52" s="140" t="s">
        <v>878</v>
      </c>
      <c r="I52" s="140">
        <v>1</v>
      </c>
      <c r="J52" s="175"/>
    </row>
    <row r="53" spans="1:10" ht="26.25" x14ac:dyDescent="0.25">
      <c r="A53" s="199" t="s">
        <v>820</v>
      </c>
      <c r="B53" s="223">
        <v>10800000</v>
      </c>
      <c r="C53" s="220">
        <f t="shared" si="0"/>
        <v>129600000</v>
      </c>
      <c r="D53" s="220">
        <f t="shared" si="2"/>
        <v>1800000</v>
      </c>
      <c r="E53" s="220">
        <f t="shared" si="1"/>
        <v>5400000</v>
      </c>
      <c r="F53" s="203" t="s">
        <v>883</v>
      </c>
      <c r="G53" s="228"/>
      <c r="H53" s="140" t="s">
        <v>878</v>
      </c>
      <c r="I53" s="140">
        <v>1</v>
      </c>
      <c r="J53" s="175"/>
    </row>
    <row r="54" spans="1:10" ht="26.25" x14ac:dyDescent="0.25">
      <c r="A54" s="199" t="s">
        <v>819</v>
      </c>
      <c r="B54" s="223">
        <v>6000000</v>
      </c>
      <c r="C54" s="220">
        <f t="shared" si="0"/>
        <v>72000000</v>
      </c>
      <c r="D54" s="220">
        <f t="shared" si="2"/>
        <v>1000000</v>
      </c>
      <c r="E54" s="220">
        <f t="shared" si="1"/>
        <v>3000000</v>
      </c>
      <c r="F54" s="203" t="s">
        <v>883</v>
      </c>
      <c r="G54" s="228"/>
      <c r="H54" s="140" t="s">
        <v>877</v>
      </c>
      <c r="I54" s="140">
        <v>6</v>
      </c>
      <c r="J54" s="175"/>
    </row>
    <row r="55" spans="1:10" ht="26.25" x14ac:dyDescent="0.25">
      <c r="A55" s="199" t="s">
        <v>818</v>
      </c>
      <c r="B55" s="223">
        <v>18000000</v>
      </c>
      <c r="C55" s="220">
        <f t="shared" si="0"/>
        <v>216000000</v>
      </c>
      <c r="D55" s="220">
        <f t="shared" si="2"/>
        <v>3000000</v>
      </c>
      <c r="E55" s="220">
        <f t="shared" si="1"/>
        <v>9000000</v>
      </c>
      <c r="F55" s="203" t="s">
        <v>883</v>
      </c>
      <c r="G55" s="228"/>
      <c r="H55" s="140" t="s">
        <v>877</v>
      </c>
      <c r="I55" s="140">
        <v>6</v>
      </c>
      <c r="J55" s="175"/>
    </row>
    <row r="56" spans="1:10" ht="64.5" x14ac:dyDescent="0.25">
      <c r="A56" s="199" t="s">
        <v>817</v>
      </c>
      <c r="B56" s="223">
        <v>17966000</v>
      </c>
      <c r="C56" s="220">
        <f t="shared" si="0"/>
        <v>215592000</v>
      </c>
      <c r="D56" s="220">
        <f t="shared" si="2"/>
        <v>17966000</v>
      </c>
      <c r="E56" s="220">
        <f>D56</f>
        <v>17966000</v>
      </c>
      <c r="F56" s="203" t="s">
        <v>883</v>
      </c>
      <c r="G56" s="228"/>
      <c r="H56" s="140" t="s">
        <v>877</v>
      </c>
      <c r="I56" s="140">
        <v>6</v>
      </c>
      <c r="J56" s="175"/>
    </row>
    <row r="57" spans="1:10" ht="64.5" x14ac:dyDescent="0.25">
      <c r="A57" s="199" t="s">
        <v>816</v>
      </c>
      <c r="B57" s="223">
        <v>15245200</v>
      </c>
      <c r="C57" s="220">
        <f t="shared" si="0"/>
        <v>182942400</v>
      </c>
      <c r="D57" s="220">
        <f t="shared" si="2"/>
        <v>508173.33333333331</v>
      </c>
      <c r="E57" s="220">
        <f>B57</f>
        <v>15245200</v>
      </c>
      <c r="F57" s="203" t="s">
        <v>883</v>
      </c>
      <c r="G57" s="228"/>
      <c r="H57" s="140" t="s">
        <v>878</v>
      </c>
      <c r="I57" s="140">
        <v>1</v>
      </c>
      <c r="J57" s="175"/>
    </row>
    <row r="58" spans="1:10" ht="15" x14ac:dyDescent="0.25">
      <c r="A58" s="175"/>
      <c r="B58" s="224"/>
      <c r="C58" s="224"/>
      <c r="D58" s="224"/>
      <c r="E58" s="220"/>
      <c r="F58" s="175"/>
      <c r="G58" s="175"/>
      <c r="H58" s="140" t="s">
        <v>879</v>
      </c>
      <c r="I58" s="140">
        <v>30</v>
      </c>
      <c r="J58" s="175"/>
    </row>
    <row r="59" spans="1:10" ht="15" x14ac:dyDescent="0.25">
      <c r="B59" s="218"/>
      <c r="E59" s="216"/>
      <c r="F59"/>
      <c r="H59" s="227"/>
      <c r="I59" s="227"/>
    </row>
    <row r="60" spans="1:10" x14ac:dyDescent="0.2">
      <c r="B60" s="218"/>
      <c r="E60" s="218">
        <f>SUM(E13:E59)</f>
        <v>223760699</v>
      </c>
      <c r="F60"/>
    </row>
  </sheetData>
  <mergeCells count="8">
    <mergeCell ref="C9:G9"/>
    <mergeCell ref="C10:G10"/>
    <mergeCell ref="A1:A3"/>
    <mergeCell ref="C4:G4"/>
    <mergeCell ref="C5:G5"/>
    <mergeCell ref="C6:G6"/>
    <mergeCell ref="C7:G7"/>
    <mergeCell ref="C8:G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sqref="A1:A3"/>
    </sheetView>
  </sheetViews>
  <sheetFormatPr baseColWidth="10" defaultRowHeight="12.75" x14ac:dyDescent="0.2"/>
  <cols>
    <col min="1" max="1" width="69.5703125" customWidth="1"/>
    <col min="2" max="2" width="11.7109375" style="176" customWidth="1"/>
    <col min="3" max="3" width="14.140625" customWidth="1"/>
    <col min="9" max="9" width="11.42578125" customWidth="1"/>
  </cols>
  <sheetData>
    <row r="1" spans="1:11" x14ac:dyDescent="0.2">
      <c r="A1" s="346" t="str">
        <f>'compra de bienes px restacion d'!$B$1</f>
        <v>ANEXOS PLAN DE ADQUISICIONES 2017</v>
      </c>
      <c r="B1" s="340" t="s">
        <v>870</v>
      </c>
      <c r="C1" s="340"/>
      <c r="D1" s="340"/>
      <c r="E1" s="340"/>
      <c r="F1" s="340"/>
      <c r="G1" s="340"/>
      <c r="H1" s="340"/>
      <c r="I1" s="340"/>
      <c r="J1" s="340"/>
      <c r="K1" s="340"/>
    </row>
    <row r="2" spans="1:11" x14ac:dyDescent="0.2">
      <c r="A2" s="346"/>
      <c r="B2" s="340" t="s">
        <v>38</v>
      </c>
      <c r="C2" s="340"/>
      <c r="D2" s="340"/>
      <c r="E2" s="340"/>
      <c r="F2" s="340"/>
      <c r="G2" s="340"/>
      <c r="H2" s="340"/>
      <c r="I2" s="340"/>
      <c r="J2" s="340"/>
      <c r="K2" s="340"/>
    </row>
    <row r="3" spans="1:11" x14ac:dyDescent="0.2">
      <c r="A3" s="347"/>
      <c r="B3" s="340"/>
      <c r="C3" s="340"/>
      <c r="D3" s="340"/>
      <c r="E3" s="340"/>
      <c r="F3" s="340"/>
      <c r="G3" s="340"/>
      <c r="H3" s="340"/>
      <c r="I3" s="340"/>
      <c r="J3" s="340"/>
      <c r="K3" s="340"/>
    </row>
    <row r="4" spans="1:11" x14ac:dyDescent="0.2">
      <c r="A4" s="212" t="s">
        <v>853</v>
      </c>
      <c r="B4" s="334">
        <v>4200201</v>
      </c>
      <c r="C4" s="334"/>
      <c r="D4" s="334"/>
      <c r="E4" s="334"/>
      <c r="F4" s="334"/>
      <c r="G4" s="334"/>
      <c r="H4" s="334"/>
      <c r="I4" s="334"/>
      <c r="J4" s="334"/>
      <c r="K4" s="334"/>
    </row>
    <row r="5" spans="1:11" x14ac:dyDescent="0.2">
      <c r="A5" s="212" t="s">
        <v>854</v>
      </c>
      <c r="B5" s="334"/>
      <c r="C5" s="334"/>
      <c r="D5" s="334"/>
      <c r="E5" s="334"/>
      <c r="F5" s="334"/>
      <c r="G5" s="334"/>
      <c r="H5" s="334"/>
      <c r="I5" s="334"/>
      <c r="J5" s="334"/>
      <c r="K5" s="334"/>
    </row>
    <row r="6" spans="1:11" x14ac:dyDescent="0.2">
      <c r="A6" s="212" t="s">
        <v>855</v>
      </c>
      <c r="B6" s="418">
        <v>45977210</v>
      </c>
      <c r="C6" s="418"/>
      <c r="D6" s="418"/>
      <c r="E6" s="418"/>
      <c r="F6" s="418"/>
      <c r="G6" s="418"/>
      <c r="H6" s="418"/>
      <c r="I6" s="418"/>
      <c r="J6" s="418"/>
      <c r="K6" s="418"/>
    </row>
    <row r="7" spans="1:11" x14ac:dyDescent="0.2">
      <c r="A7" s="212" t="s">
        <v>856</v>
      </c>
      <c r="B7" s="334" t="s">
        <v>890</v>
      </c>
      <c r="C7" s="334"/>
      <c r="D7" s="334"/>
      <c r="E7" s="334"/>
      <c r="F7" s="334"/>
      <c r="G7" s="334"/>
      <c r="H7" s="334"/>
      <c r="I7" s="334"/>
      <c r="J7" s="334"/>
      <c r="K7" s="334"/>
    </row>
    <row r="8" spans="1:11" x14ac:dyDescent="0.2">
      <c r="A8" s="212" t="s">
        <v>860</v>
      </c>
      <c r="B8" s="334"/>
      <c r="C8" s="334"/>
      <c r="D8" s="334"/>
      <c r="E8" s="334"/>
      <c r="F8" s="334"/>
      <c r="G8" s="334"/>
      <c r="H8" s="334"/>
      <c r="I8" s="334"/>
      <c r="J8" s="334"/>
      <c r="K8" s="334"/>
    </row>
    <row r="9" spans="1:11" x14ac:dyDescent="0.2">
      <c r="A9" s="212" t="s">
        <v>861</v>
      </c>
      <c r="B9" s="334" t="s">
        <v>866</v>
      </c>
      <c r="C9" s="334"/>
      <c r="D9" s="334"/>
      <c r="E9" s="334"/>
      <c r="F9" s="334"/>
      <c r="G9" s="334"/>
      <c r="H9" s="334"/>
      <c r="I9" s="334"/>
      <c r="J9" s="334"/>
      <c r="K9" s="334"/>
    </row>
    <row r="10" spans="1:11" x14ac:dyDescent="0.2">
      <c r="A10" s="212" t="s">
        <v>858</v>
      </c>
      <c r="B10" s="334" t="s">
        <v>864</v>
      </c>
      <c r="C10" s="334"/>
      <c r="D10" s="334"/>
      <c r="E10" s="334"/>
      <c r="F10" s="334"/>
      <c r="G10" s="334"/>
      <c r="H10" s="334"/>
      <c r="I10" s="334"/>
      <c r="J10" s="334"/>
      <c r="K10" s="334"/>
    </row>
    <row r="11" spans="1:11" x14ac:dyDescent="0.2">
      <c r="A11" s="212" t="s">
        <v>863</v>
      </c>
      <c r="B11" s="342">
        <v>42005</v>
      </c>
      <c r="C11" s="334"/>
      <c r="D11" s="334"/>
      <c r="E11" s="334"/>
      <c r="F11" s="334"/>
      <c r="G11" s="334"/>
      <c r="H11" s="334"/>
      <c r="I11" s="334"/>
      <c r="J11" s="334"/>
      <c r="K11" s="334"/>
    </row>
    <row r="12" spans="1:11" x14ac:dyDescent="0.2">
      <c r="A12" s="212" t="s">
        <v>862</v>
      </c>
      <c r="B12" s="342">
        <v>42036</v>
      </c>
      <c r="C12" s="334"/>
      <c r="D12" s="334"/>
      <c r="E12" s="334"/>
      <c r="F12" s="334"/>
      <c r="G12" s="334"/>
      <c r="H12" s="334"/>
      <c r="I12" s="334"/>
      <c r="J12" s="334"/>
      <c r="K12" s="334"/>
    </row>
    <row r="13" spans="1:11" ht="13.5" thickBot="1" x14ac:dyDescent="0.25">
      <c r="A13" s="212" t="s">
        <v>859</v>
      </c>
      <c r="B13" s="334"/>
      <c r="C13" s="334"/>
      <c r="D13" s="334"/>
      <c r="E13" s="334"/>
      <c r="F13" s="334"/>
      <c r="G13" s="334"/>
      <c r="H13" s="334"/>
      <c r="I13" s="334"/>
      <c r="J13" s="334"/>
      <c r="K13" s="334"/>
    </row>
    <row r="14" spans="1:11" ht="56.25" x14ac:dyDescent="0.2">
      <c r="A14" s="232" t="s">
        <v>23</v>
      </c>
      <c r="B14" s="126" t="s">
        <v>24</v>
      </c>
      <c r="C14" s="54" t="s">
        <v>25</v>
      </c>
      <c r="D14" s="54" t="s">
        <v>26</v>
      </c>
      <c r="E14" s="54" t="s">
        <v>427</v>
      </c>
      <c r="F14" s="54" t="s">
        <v>424</v>
      </c>
      <c r="G14" s="54" t="s">
        <v>425</v>
      </c>
      <c r="H14" s="124" t="s">
        <v>27</v>
      </c>
      <c r="I14" s="54" t="s">
        <v>28</v>
      </c>
      <c r="J14" s="54" t="s">
        <v>29</v>
      </c>
      <c r="K14" s="127" t="s">
        <v>30</v>
      </c>
    </row>
    <row r="15" spans="1:11" x14ac:dyDescent="0.2">
      <c r="A15" s="179" t="s">
        <v>519</v>
      </c>
      <c r="B15" s="180"/>
      <c r="C15" s="180">
        <v>1</v>
      </c>
      <c r="D15" s="180">
        <v>1</v>
      </c>
      <c r="E15" s="180">
        <v>1</v>
      </c>
      <c r="F15" s="180">
        <v>1</v>
      </c>
      <c r="G15" s="224">
        <v>200000000</v>
      </c>
      <c r="H15" s="224"/>
      <c r="I15" s="229">
        <f>G15</f>
        <v>200000000</v>
      </c>
      <c r="J15" s="224">
        <f t="shared" ref="J15:J21" si="0">I15*F15</f>
        <v>200000000</v>
      </c>
      <c r="K15" s="175"/>
    </row>
    <row r="16" spans="1:11" x14ac:dyDescent="0.2">
      <c r="A16" s="179" t="s">
        <v>547</v>
      </c>
      <c r="B16" s="140"/>
      <c r="C16" s="140">
        <v>2</v>
      </c>
      <c r="D16" s="140">
        <v>2</v>
      </c>
      <c r="E16" s="180">
        <v>2</v>
      </c>
      <c r="F16" s="180">
        <v>2</v>
      </c>
      <c r="G16" s="223">
        <v>30000000</v>
      </c>
      <c r="H16" s="224"/>
      <c r="I16" s="229">
        <f t="shared" ref="I16:I21" si="1">G16</f>
        <v>30000000</v>
      </c>
      <c r="J16" s="224">
        <f t="shared" si="0"/>
        <v>60000000</v>
      </c>
      <c r="K16" s="175"/>
    </row>
    <row r="17" spans="1:11" x14ac:dyDescent="0.2">
      <c r="A17" s="179" t="s">
        <v>585</v>
      </c>
      <c r="B17" s="140"/>
      <c r="C17" s="140">
        <v>1</v>
      </c>
      <c r="D17" s="140">
        <v>1</v>
      </c>
      <c r="E17" s="180">
        <v>1</v>
      </c>
      <c r="F17" s="180">
        <v>1</v>
      </c>
      <c r="G17" s="223">
        <v>125000000</v>
      </c>
      <c r="H17" s="224"/>
      <c r="I17" s="229">
        <f t="shared" si="1"/>
        <v>125000000</v>
      </c>
      <c r="J17" s="224">
        <f t="shared" si="0"/>
        <v>125000000</v>
      </c>
      <c r="K17" s="175"/>
    </row>
    <row r="18" spans="1:11" x14ac:dyDescent="0.2">
      <c r="A18" s="182" t="s">
        <v>887</v>
      </c>
      <c r="B18" s="140"/>
      <c r="C18" s="140">
        <v>1</v>
      </c>
      <c r="D18" s="140">
        <v>1</v>
      </c>
      <c r="E18" s="180">
        <v>1</v>
      </c>
      <c r="F18" s="180">
        <v>1</v>
      </c>
      <c r="G18" s="223">
        <v>35000000</v>
      </c>
      <c r="H18" s="224"/>
      <c r="I18" s="229">
        <f t="shared" si="1"/>
        <v>35000000</v>
      </c>
      <c r="J18" s="224">
        <f t="shared" si="0"/>
        <v>35000000</v>
      </c>
      <c r="K18" s="175"/>
    </row>
    <row r="19" spans="1:11" x14ac:dyDescent="0.2">
      <c r="A19" s="135" t="s">
        <v>888</v>
      </c>
      <c r="B19" s="140"/>
      <c r="C19" s="140">
        <v>10</v>
      </c>
      <c r="D19" s="140">
        <v>10</v>
      </c>
      <c r="E19" s="140">
        <v>10</v>
      </c>
      <c r="F19" s="140">
        <v>10</v>
      </c>
      <c r="G19" s="224">
        <v>1000000</v>
      </c>
      <c r="H19" s="224"/>
      <c r="I19" s="224">
        <f t="shared" si="1"/>
        <v>1000000</v>
      </c>
      <c r="J19" s="224">
        <f t="shared" si="0"/>
        <v>10000000</v>
      </c>
      <c r="K19" s="175"/>
    </row>
    <row r="20" spans="1:11" x14ac:dyDescent="0.2">
      <c r="A20" s="135" t="s">
        <v>889</v>
      </c>
      <c r="B20" s="140"/>
      <c r="C20" s="140">
        <v>1</v>
      </c>
      <c r="D20" s="140">
        <v>1</v>
      </c>
      <c r="E20" s="140">
        <v>1</v>
      </c>
      <c r="F20" s="140">
        <v>1</v>
      </c>
      <c r="G20" s="224">
        <v>9777210</v>
      </c>
      <c r="H20" s="224"/>
      <c r="I20" s="224">
        <f t="shared" si="1"/>
        <v>9777210</v>
      </c>
      <c r="J20" s="224">
        <f t="shared" si="0"/>
        <v>9777210</v>
      </c>
      <c r="K20" s="175"/>
    </row>
    <row r="21" spans="1:11" x14ac:dyDescent="0.2">
      <c r="A21" s="182" t="s">
        <v>542</v>
      </c>
      <c r="B21" s="140"/>
      <c r="C21" s="221">
        <v>1</v>
      </c>
      <c r="D21" s="221">
        <v>1</v>
      </c>
      <c r="E21" s="230">
        <v>1</v>
      </c>
      <c r="F21" s="230">
        <v>1</v>
      </c>
      <c r="G21" s="224">
        <v>20000000</v>
      </c>
      <c r="H21" s="224"/>
      <c r="I21" s="224">
        <f t="shared" si="1"/>
        <v>20000000</v>
      </c>
      <c r="J21" s="224">
        <f t="shared" si="0"/>
        <v>20000000</v>
      </c>
      <c r="K21" s="175"/>
    </row>
    <row r="22" spans="1:11" x14ac:dyDescent="0.2">
      <c r="A22" s="135" t="s">
        <v>518</v>
      </c>
      <c r="B22" s="140"/>
      <c r="C22" s="140"/>
      <c r="D22" s="140"/>
      <c r="E22" s="140"/>
      <c r="F22" s="140"/>
      <c r="G22" s="224">
        <f>SUM(G15:G21)</f>
        <v>420777210</v>
      </c>
      <c r="H22" s="224"/>
      <c r="I22" s="224"/>
      <c r="J22" s="231">
        <f>SUM(J15:J21)</f>
        <v>459777210</v>
      </c>
      <c r="K22" s="175"/>
    </row>
    <row r="23" spans="1:11" x14ac:dyDescent="0.2">
      <c r="G23" s="218"/>
      <c r="H23" s="218"/>
      <c r="I23" s="218"/>
      <c r="J23" s="218"/>
    </row>
  </sheetData>
  <mergeCells count="14">
    <mergeCell ref="B11:K11"/>
    <mergeCell ref="B12:K12"/>
    <mergeCell ref="B13:K13"/>
    <mergeCell ref="B5:K5"/>
    <mergeCell ref="B6:K6"/>
    <mergeCell ref="B7:K7"/>
    <mergeCell ref="B8:K8"/>
    <mergeCell ref="B9:K9"/>
    <mergeCell ref="B10:K10"/>
    <mergeCell ref="A1:A3"/>
    <mergeCell ref="B1:K1"/>
    <mergeCell ref="B2:K2"/>
    <mergeCell ref="B3:K3"/>
    <mergeCell ref="B4:K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0"/>
  <sheetViews>
    <sheetView workbookViewId="0">
      <selection activeCell="B10" sqref="B10"/>
    </sheetView>
  </sheetViews>
  <sheetFormatPr baseColWidth="10" defaultRowHeight="12.75" x14ac:dyDescent="0.2"/>
  <cols>
    <col min="2" max="2" width="30.85546875" customWidth="1"/>
  </cols>
  <sheetData>
    <row r="3" spans="2:6" x14ac:dyDescent="0.2">
      <c r="B3" s="406" t="str">
        <f>'compra de bienes px restacion d'!$B$1</f>
        <v>ANEXOS PLAN DE ADQUISICIONES 2017</v>
      </c>
      <c r="C3" s="334" t="s">
        <v>867</v>
      </c>
      <c r="D3" s="334"/>
      <c r="E3" s="334"/>
      <c r="F3" s="334"/>
    </row>
    <row r="4" spans="2:6" x14ac:dyDescent="0.2">
      <c r="B4" s="406"/>
      <c r="C4" s="334" t="str">
        <f>'compra de bienes px restacion d'!$C$2</f>
        <v xml:space="preserve">HOSPITAL SAN  LUCAS DE EL MOLINO GUAJIRA </v>
      </c>
      <c r="D4" s="334"/>
      <c r="E4" s="334"/>
      <c r="F4" s="334"/>
    </row>
    <row r="5" spans="2:6" x14ac:dyDescent="0.2">
      <c r="B5" s="394"/>
      <c r="C5" s="352"/>
      <c r="D5" s="353"/>
      <c r="E5" s="353"/>
      <c r="F5" s="354"/>
    </row>
    <row r="6" spans="2:6" ht="30.75" customHeight="1" x14ac:dyDescent="0.2">
      <c r="B6" s="212" t="s">
        <v>853</v>
      </c>
      <c r="C6" s="352">
        <v>2020201</v>
      </c>
      <c r="D6" s="353"/>
      <c r="E6" s="353"/>
      <c r="F6" s="354"/>
    </row>
    <row r="7" spans="2:6" ht="41.25" customHeight="1" x14ac:dyDescent="0.2">
      <c r="B7" s="212" t="s">
        <v>854</v>
      </c>
      <c r="C7" s="352" t="s">
        <v>1158</v>
      </c>
      <c r="D7" s="353"/>
      <c r="E7" s="353"/>
      <c r="F7" s="354"/>
    </row>
    <row r="8" spans="2:6" ht="50.25" customHeight="1" x14ac:dyDescent="0.2">
      <c r="B8" s="212" t="s">
        <v>855</v>
      </c>
      <c r="C8" s="386">
        <v>0</v>
      </c>
      <c r="D8" s="387"/>
      <c r="E8" s="387"/>
      <c r="F8" s="388"/>
    </row>
    <row r="9" spans="2:6" x14ac:dyDescent="0.2">
      <c r="B9" s="212" t="s">
        <v>856</v>
      </c>
      <c r="C9" s="352" t="s">
        <v>899</v>
      </c>
      <c r="D9" s="353"/>
      <c r="E9" s="353"/>
      <c r="F9" s="354"/>
    </row>
    <row r="10" spans="2:6" ht="45" x14ac:dyDescent="0.2">
      <c r="B10" s="245" t="s">
        <v>749</v>
      </c>
      <c r="C10" s="246" t="s">
        <v>881</v>
      </c>
      <c r="D10" s="246" t="s">
        <v>1164</v>
      </c>
      <c r="E10" s="246" t="s">
        <v>1165</v>
      </c>
      <c r="F10" s="245" t="s">
        <v>900</v>
      </c>
    </row>
  </sheetData>
  <mergeCells count="8">
    <mergeCell ref="C7:F7"/>
    <mergeCell ref="C9:F9"/>
    <mergeCell ref="C8:F8"/>
    <mergeCell ref="B3:B5"/>
    <mergeCell ref="C3:F3"/>
    <mergeCell ref="C4:F4"/>
    <mergeCell ref="C5:F5"/>
    <mergeCell ref="C6: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0"/>
  <sheetViews>
    <sheetView topLeftCell="A311" workbookViewId="0">
      <selection sqref="A1:K336"/>
    </sheetView>
  </sheetViews>
  <sheetFormatPr baseColWidth="10" defaultRowHeight="12.75" x14ac:dyDescent="0.2"/>
  <cols>
    <col min="1" max="1" width="41.28515625" customWidth="1"/>
    <col min="2" max="2" width="11.140625" customWidth="1"/>
    <col min="3" max="3" width="12.42578125" style="1" customWidth="1"/>
    <col min="4" max="4" width="15.5703125" style="1" customWidth="1"/>
    <col min="5" max="5" width="11.42578125" style="1" customWidth="1"/>
    <col min="6" max="6" width="11.5703125" style="1" customWidth="1"/>
    <col min="7" max="7" width="9.140625" style="1" bestFit="1" customWidth="1"/>
    <col min="8" max="8" width="6.28515625" style="4" customWidth="1"/>
    <col min="9" max="9" width="9.140625" style="1" bestFit="1" customWidth="1"/>
    <col min="10" max="10" width="12.28515625" style="1" customWidth="1"/>
    <col min="11" max="11" width="13" style="1" customWidth="1"/>
    <col min="12" max="36" width="11.42578125" style="1"/>
    <col min="37" max="37" width="11.42578125" style="7"/>
    <col min="38" max="38" width="27.140625" style="3" hidden="1" customWidth="1"/>
    <col min="39" max="39" width="11.42578125" style="7"/>
    <col min="40" max="16384" width="11.42578125" style="1"/>
  </cols>
  <sheetData>
    <row r="1" spans="1:39" x14ac:dyDescent="0.2">
      <c r="A1" s="346" t="s">
        <v>422</v>
      </c>
      <c r="B1" s="340" t="s">
        <v>867</v>
      </c>
      <c r="C1" s="340"/>
      <c r="D1" s="340"/>
      <c r="E1" s="340"/>
      <c r="F1" s="340"/>
      <c r="G1" s="340"/>
      <c r="H1" s="340"/>
      <c r="I1" s="340"/>
      <c r="J1" s="340"/>
      <c r="K1" s="340"/>
      <c r="AK1" s="2"/>
      <c r="AM1" s="2"/>
    </row>
    <row r="2" spans="1:39" x14ac:dyDescent="0.2">
      <c r="A2" s="346"/>
      <c r="B2" s="340" t="s">
        <v>38</v>
      </c>
      <c r="C2" s="340"/>
      <c r="D2" s="340"/>
      <c r="E2" s="340"/>
      <c r="F2" s="340"/>
      <c r="G2" s="340"/>
      <c r="H2" s="340"/>
      <c r="I2" s="340"/>
      <c r="J2" s="340"/>
      <c r="K2" s="340"/>
      <c r="AK2" s="2"/>
      <c r="AM2" s="2"/>
    </row>
    <row r="3" spans="1:39" x14ac:dyDescent="0.2">
      <c r="A3" s="347"/>
      <c r="B3" s="340"/>
      <c r="C3" s="340"/>
      <c r="D3" s="340"/>
      <c r="E3" s="340"/>
      <c r="F3" s="340"/>
      <c r="G3" s="340"/>
      <c r="H3" s="340"/>
      <c r="I3" s="340"/>
      <c r="J3" s="340"/>
      <c r="K3" s="340"/>
      <c r="AK3" s="2"/>
      <c r="AM3" s="2"/>
    </row>
    <row r="4" spans="1:39" x14ac:dyDescent="0.2">
      <c r="A4" s="212" t="s">
        <v>853</v>
      </c>
      <c r="B4" s="334">
        <v>4200105</v>
      </c>
      <c r="C4" s="334"/>
      <c r="D4" s="334"/>
      <c r="E4" s="334"/>
      <c r="F4" s="334"/>
      <c r="G4" s="334"/>
      <c r="H4" s="334"/>
      <c r="I4" s="334"/>
      <c r="J4" s="334"/>
      <c r="K4" s="334"/>
      <c r="AK4" s="2"/>
      <c r="AM4" s="2"/>
    </row>
    <row r="5" spans="1:39" s="5" customFormat="1" x14ac:dyDescent="0.2">
      <c r="A5" s="212" t="s">
        <v>854</v>
      </c>
      <c r="B5" s="334" t="s">
        <v>857</v>
      </c>
      <c r="C5" s="334"/>
      <c r="D5" s="334"/>
      <c r="E5" s="334"/>
      <c r="F5" s="334"/>
      <c r="G5" s="334"/>
      <c r="H5" s="334"/>
      <c r="I5" s="334"/>
      <c r="J5" s="334"/>
      <c r="K5" s="334"/>
      <c r="AL5" s="6"/>
    </row>
    <row r="6" spans="1:39" s="5" customFormat="1" ht="25.5" x14ac:dyDescent="0.2">
      <c r="A6" s="212" t="s">
        <v>855</v>
      </c>
      <c r="B6" s="334"/>
      <c r="C6" s="334"/>
      <c r="D6" s="334"/>
      <c r="E6" s="334"/>
      <c r="F6" s="334"/>
      <c r="G6" s="334"/>
      <c r="H6" s="334"/>
      <c r="I6" s="334"/>
      <c r="J6" s="334"/>
      <c r="K6" s="334"/>
      <c r="AL6" s="6"/>
    </row>
    <row r="7" spans="1:39" s="5" customFormat="1" x14ac:dyDescent="0.2">
      <c r="A7" s="212" t="s">
        <v>856</v>
      </c>
      <c r="B7" s="334" t="s">
        <v>865</v>
      </c>
      <c r="C7" s="334"/>
      <c r="D7" s="334"/>
      <c r="E7" s="334"/>
      <c r="F7" s="334"/>
      <c r="G7" s="334"/>
      <c r="H7" s="334"/>
      <c r="I7" s="334"/>
      <c r="J7" s="334"/>
      <c r="K7" s="334"/>
      <c r="AL7" s="6" t="s">
        <v>2</v>
      </c>
    </row>
    <row r="8" spans="1:39" x14ac:dyDescent="0.2">
      <c r="A8" s="212" t="s">
        <v>860</v>
      </c>
      <c r="B8" s="334"/>
      <c r="C8" s="334"/>
      <c r="D8" s="334"/>
      <c r="E8" s="334"/>
      <c r="F8" s="334"/>
      <c r="G8" s="334"/>
      <c r="H8" s="334"/>
      <c r="I8" s="334"/>
      <c r="J8" s="334"/>
      <c r="K8" s="334"/>
      <c r="AL8" s="8" t="s">
        <v>3</v>
      </c>
    </row>
    <row r="9" spans="1:39" x14ac:dyDescent="0.2">
      <c r="A9" s="212" t="s">
        <v>861</v>
      </c>
      <c r="B9" s="334" t="s">
        <v>866</v>
      </c>
      <c r="C9" s="334"/>
      <c r="D9" s="334"/>
      <c r="E9" s="334"/>
      <c r="F9" s="334"/>
      <c r="G9" s="334"/>
      <c r="H9" s="334"/>
      <c r="I9" s="334"/>
      <c r="J9" s="334"/>
      <c r="K9" s="334"/>
      <c r="AL9" s="8" t="s">
        <v>4</v>
      </c>
    </row>
    <row r="10" spans="1:39" x14ac:dyDescent="0.2">
      <c r="A10" s="212" t="s">
        <v>858</v>
      </c>
      <c r="B10" s="334" t="s">
        <v>864</v>
      </c>
      <c r="C10" s="334"/>
      <c r="D10" s="334"/>
      <c r="E10" s="334"/>
      <c r="F10" s="334"/>
      <c r="G10" s="334"/>
      <c r="H10" s="334"/>
      <c r="I10" s="334"/>
      <c r="J10" s="334"/>
      <c r="K10" s="334"/>
      <c r="AL10" s="8" t="s">
        <v>5</v>
      </c>
    </row>
    <row r="11" spans="1:39" x14ac:dyDescent="0.2">
      <c r="A11" s="212" t="s">
        <v>863</v>
      </c>
      <c r="B11" s="342">
        <v>42005</v>
      </c>
      <c r="C11" s="334"/>
      <c r="D11" s="334"/>
      <c r="E11" s="334"/>
      <c r="F11" s="334"/>
      <c r="G11" s="334"/>
      <c r="H11" s="334"/>
      <c r="I11" s="334"/>
      <c r="J11" s="334"/>
      <c r="K11" s="334"/>
      <c r="AL11" s="8" t="s">
        <v>6</v>
      </c>
    </row>
    <row r="12" spans="1:39" ht="25.5" x14ac:dyDescent="0.2">
      <c r="A12" s="212" t="s">
        <v>862</v>
      </c>
      <c r="B12" s="342">
        <v>42036</v>
      </c>
      <c r="C12" s="334"/>
      <c r="D12" s="334"/>
      <c r="E12" s="334"/>
      <c r="F12" s="334"/>
      <c r="G12" s="334"/>
      <c r="H12" s="334"/>
      <c r="I12" s="334"/>
      <c r="J12" s="334"/>
      <c r="K12" s="334"/>
      <c r="AL12" s="8" t="s">
        <v>7</v>
      </c>
    </row>
    <row r="13" spans="1:39" x14ac:dyDescent="0.2">
      <c r="A13" s="212" t="s">
        <v>859</v>
      </c>
      <c r="B13" s="334"/>
      <c r="C13" s="334"/>
      <c r="D13" s="334"/>
      <c r="E13" s="334"/>
      <c r="F13" s="334"/>
      <c r="G13" s="334"/>
      <c r="H13" s="334"/>
      <c r="I13" s="334"/>
      <c r="J13" s="334"/>
      <c r="K13" s="334"/>
      <c r="AL13" s="8" t="s">
        <v>8</v>
      </c>
    </row>
    <row r="14" spans="1:39" ht="13.5" thickBot="1" x14ac:dyDescent="0.25">
      <c r="A14" s="131"/>
      <c r="B14" s="131"/>
      <c r="C14" s="213"/>
      <c r="D14" s="213"/>
      <c r="E14" s="213"/>
      <c r="F14" s="213"/>
      <c r="G14" s="213"/>
      <c r="H14" s="214"/>
      <c r="I14" s="213"/>
      <c r="J14" s="213"/>
      <c r="K14" s="213"/>
      <c r="AL14" s="8" t="s">
        <v>11</v>
      </c>
    </row>
    <row r="15" spans="1:39" ht="56.25" x14ac:dyDescent="0.2">
      <c r="A15" s="125" t="s">
        <v>23</v>
      </c>
      <c r="B15" s="126" t="s">
        <v>24</v>
      </c>
      <c r="C15" s="54" t="s">
        <v>25</v>
      </c>
      <c r="D15" s="54" t="s">
        <v>26</v>
      </c>
      <c r="E15" s="54" t="s">
        <v>35</v>
      </c>
      <c r="F15" s="54" t="s">
        <v>36</v>
      </c>
      <c r="G15" s="54" t="s">
        <v>37</v>
      </c>
      <c r="H15" s="124" t="s">
        <v>27</v>
      </c>
      <c r="I15" s="54" t="s">
        <v>28</v>
      </c>
      <c r="J15" s="54" t="s">
        <v>29</v>
      </c>
      <c r="K15" s="127" t="s">
        <v>30</v>
      </c>
      <c r="AL15" s="8" t="s">
        <v>12</v>
      </c>
    </row>
    <row r="16" spans="1:39" x14ac:dyDescent="0.2">
      <c r="A16" s="34" t="s">
        <v>39</v>
      </c>
      <c r="B16" s="34"/>
      <c r="C16" s="56">
        <v>1</v>
      </c>
      <c r="D16" s="60">
        <f>C16*12</f>
        <v>12</v>
      </c>
      <c r="E16" s="61">
        <v>0</v>
      </c>
      <c r="F16" s="60">
        <f>D16-E16</f>
        <v>12</v>
      </c>
      <c r="G16" s="57">
        <v>85345</v>
      </c>
      <c r="H16" s="62">
        <v>0</v>
      </c>
      <c r="I16" s="58">
        <f>+G16+(G16*H16)</f>
        <v>85345</v>
      </c>
      <c r="J16" s="58">
        <f>+I16*F16</f>
        <v>1024140</v>
      </c>
      <c r="K16" s="128">
        <v>4200105</v>
      </c>
      <c r="AL16" s="8" t="s">
        <v>13</v>
      </c>
    </row>
    <row r="17" spans="1:38" x14ac:dyDescent="0.2">
      <c r="A17" s="34" t="s">
        <v>40</v>
      </c>
      <c r="B17" s="34"/>
      <c r="C17" s="34">
        <v>8</v>
      </c>
      <c r="D17" s="60">
        <f>C17*12</f>
        <v>96</v>
      </c>
      <c r="E17" s="61">
        <v>0</v>
      </c>
      <c r="F17" s="60">
        <f t="shared" ref="F17:F335" si="0">D17-E17</f>
        <v>96</v>
      </c>
      <c r="G17" s="34">
        <v>2714.4</v>
      </c>
      <c r="H17" s="62">
        <v>0</v>
      </c>
      <c r="I17" s="58">
        <f t="shared" ref="I17:I80" si="1">+G17+(G17*H17)</f>
        <v>2714.4</v>
      </c>
      <c r="J17" s="58">
        <f t="shared" ref="J17:J335" si="2">+I17*F17</f>
        <v>260582.40000000002</v>
      </c>
      <c r="K17" s="128">
        <v>4200105</v>
      </c>
      <c r="AL17" s="8" t="s">
        <v>14</v>
      </c>
    </row>
    <row r="18" spans="1:38" x14ac:dyDescent="0.2">
      <c r="A18" s="34" t="s">
        <v>41</v>
      </c>
      <c r="B18" s="34"/>
      <c r="C18" s="34">
        <v>20</v>
      </c>
      <c r="D18" s="60">
        <f>C18*12</f>
        <v>240</v>
      </c>
      <c r="E18" s="61">
        <v>0</v>
      </c>
      <c r="F18" s="60">
        <f t="shared" si="0"/>
        <v>240</v>
      </c>
      <c r="G18" s="34">
        <v>1135</v>
      </c>
      <c r="H18" s="62">
        <v>0</v>
      </c>
      <c r="I18" s="58">
        <f t="shared" si="1"/>
        <v>1135</v>
      </c>
      <c r="J18" s="58">
        <f t="shared" si="2"/>
        <v>272400</v>
      </c>
      <c r="K18" s="128">
        <v>4200105</v>
      </c>
      <c r="AL18" s="8" t="s">
        <v>15</v>
      </c>
    </row>
    <row r="19" spans="1:38" x14ac:dyDescent="0.2">
      <c r="A19" s="34" t="s">
        <v>42</v>
      </c>
      <c r="B19" s="34"/>
      <c r="C19" s="34">
        <v>150</v>
      </c>
      <c r="D19" s="60">
        <f t="shared" ref="D19:D335" si="3">C19*12</f>
        <v>1800</v>
      </c>
      <c r="E19" s="61">
        <v>0</v>
      </c>
      <c r="F19" s="60">
        <f t="shared" si="0"/>
        <v>1800</v>
      </c>
      <c r="G19" s="34">
        <v>956</v>
      </c>
      <c r="H19" s="62">
        <v>0</v>
      </c>
      <c r="I19" s="58">
        <f t="shared" si="1"/>
        <v>956</v>
      </c>
      <c r="J19" s="58">
        <f t="shared" si="2"/>
        <v>1720800</v>
      </c>
      <c r="K19" s="128">
        <v>4200105</v>
      </c>
      <c r="AL19" s="8" t="s">
        <v>16</v>
      </c>
    </row>
    <row r="20" spans="1:38" x14ac:dyDescent="0.2">
      <c r="A20" s="34" t="s">
        <v>43</v>
      </c>
      <c r="B20" s="34"/>
      <c r="C20" s="34">
        <v>2200</v>
      </c>
      <c r="D20" s="60">
        <f t="shared" si="3"/>
        <v>26400</v>
      </c>
      <c r="E20" s="61">
        <v>0</v>
      </c>
      <c r="F20" s="60">
        <f t="shared" si="0"/>
        <v>26400</v>
      </c>
      <c r="G20" s="34">
        <v>31</v>
      </c>
      <c r="H20" s="62">
        <v>0</v>
      </c>
      <c r="I20" s="58">
        <f t="shared" si="1"/>
        <v>31</v>
      </c>
      <c r="J20" s="58">
        <f t="shared" si="2"/>
        <v>818400</v>
      </c>
      <c r="K20" s="128">
        <v>4200105</v>
      </c>
      <c r="AL20" s="8" t="s">
        <v>17</v>
      </c>
    </row>
    <row r="21" spans="1:38" x14ac:dyDescent="0.2">
      <c r="A21" s="34" t="s">
        <v>44</v>
      </c>
      <c r="B21" s="34"/>
      <c r="C21" s="34">
        <v>10</v>
      </c>
      <c r="D21" s="60">
        <f t="shared" si="3"/>
        <v>120</v>
      </c>
      <c r="E21" s="61">
        <v>0</v>
      </c>
      <c r="F21" s="60">
        <f t="shared" si="0"/>
        <v>120</v>
      </c>
      <c r="G21" s="34">
        <v>326.39999999999998</v>
      </c>
      <c r="H21" s="62">
        <v>0</v>
      </c>
      <c r="I21" s="58">
        <f t="shared" si="1"/>
        <v>326.39999999999998</v>
      </c>
      <c r="J21" s="58">
        <f t="shared" si="2"/>
        <v>39168</v>
      </c>
      <c r="K21" s="128">
        <v>4200105</v>
      </c>
      <c r="AL21" s="8" t="s">
        <v>18</v>
      </c>
    </row>
    <row r="22" spans="1:38" x14ac:dyDescent="0.2">
      <c r="A22" s="34" t="s">
        <v>45</v>
      </c>
      <c r="B22" s="34"/>
      <c r="C22" s="34">
        <v>5</v>
      </c>
      <c r="D22" s="60">
        <f t="shared" si="3"/>
        <v>60</v>
      </c>
      <c r="E22" s="61">
        <v>0</v>
      </c>
      <c r="F22" s="60">
        <f t="shared" si="0"/>
        <v>60</v>
      </c>
      <c r="G22" s="34">
        <v>322.89999999999998</v>
      </c>
      <c r="H22" s="62">
        <v>0</v>
      </c>
      <c r="I22" s="58">
        <f t="shared" si="1"/>
        <v>322.89999999999998</v>
      </c>
      <c r="J22" s="58">
        <f t="shared" si="2"/>
        <v>19374</v>
      </c>
      <c r="K22" s="128">
        <v>4200105</v>
      </c>
      <c r="AL22" s="8" t="s">
        <v>19</v>
      </c>
    </row>
    <row r="23" spans="1:38" x14ac:dyDescent="0.2">
      <c r="A23" s="34" t="s">
        <v>46</v>
      </c>
      <c r="B23" s="34"/>
      <c r="C23" s="34">
        <v>5</v>
      </c>
      <c r="D23" s="60">
        <f t="shared" si="3"/>
        <v>60</v>
      </c>
      <c r="E23" s="61">
        <v>0</v>
      </c>
      <c r="F23" s="60">
        <f t="shared" si="0"/>
        <v>60</v>
      </c>
      <c r="G23" s="34">
        <v>277</v>
      </c>
      <c r="H23" s="62">
        <v>0</v>
      </c>
      <c r="I23" s="58">
        <f t="shared" si="1"/>
        <v>277</v>
      </c>
      <c r="J23" s="58">
        <f t="shared" si="2"/>
        <v>16620</v>
      </c>
      <c r="K23" s="128">
        <v>4200105</v>
      </c>
      <c r="AL23" s="8" t="s">
        <v>20</v>
      </c>
    </row>
    <row r="24" spans="1:38" x14ac:dyDescent="0.2">
      <c r="A24" s="34" t="s">
        <v>47</v>
      </c>
      <c r="B24" s="34"/>
      <c r="C24" s="34">
        <v>170</v>
      </c>
      <c r="D24" s="60">
        <f t="shared" si="3"/>
        <v>2040</v>
      </c>
      <c r="E24" s="61">
        <v>0</v>
      </c>
      <c r="F24" s="60">
        <f t="shared" si="0"/>
        <v>2040</v>
      </c>
      <c r="G24" s="34">
        <v>44</v>
      </c>
      <c r="H24" s="62">
        <v>0</v>
      </c>
      <c r="I24" s="58">
        <f t="shared" si="1"/>
        <v>44</v>
      </c>
      <c r="J24" s="58">
        <f t="shared" si="2"/>
        <v>89760</v>
      </c>
      <c r="K24" s="128">
        <v>4200105</v>
      </c>
      <c r="AL24" s="8" t="s">
        <v>21</v>
      </c>
    </row>
    <row r="25" spans="1:38" x14ac:dyDescent="0.2">
      <c r="A25" s="34" t="s">
        <v>48</v>
      </c>
      <c r="B25" s="34"/>
      <c r="C25" s="34">
        <v>10</v>
      </c>
      <c r="D25" s="60">
        <f t="shared" si="3"/>
        <v>120</v>
      </c>
      <c r="E25" s="61">
        <v>0</v>
      </c>
      <c r="F25" s="60">
        <f t="shared" si="0"/>
        <v>120</v>
      </c>
      <c r="G25" s="34">
        <v>110</v>
      </c>
      <c r="H25" s="62">
        <v>0</v>
      </c>
      <c r="I25" s="58">
        <f t="shared" si="1"/>
        <v>110</v>
      </c>
      <c r="J25" s="58">
        <f t="shared" si="2"/>
        <v>13200</v>
      </c>
      <c r="K25" s="128">
        <v>4200105</v>
      </c>
      <c r="AL25" s="8" t="s">
        <v>22</v>
      </c>
    </row>
    <row r="26" spans="1:38" x14ac:dyDescent="0.2">
      <c r="A26" s="34" t="s">
        <v>49</v>
      </c>
      <c r="B26" s="34"/>
      <c r="C26" s="34">
        <v>15</v>
      </c>
      <c r="D26" s="60">
        <f t="shared" si="3"/>
        <v>180</v>
      </c>
      <c r="E26" s="61">
        <v>0</v>
      </c>
      <c r="F26" s="60">
        <f t="shared" si="0"/>
        <v>180</v>
      </c>
      <c r="G26" s="34">
        <v>11146</v>
      </c>
      <c r="H26" s="62">
        <v>0</v>
      </c>
      <c r="I26" s="58">
        <f t="shared" si="1"/>
        <v>11146</v>
      </c>
      <c r="J26" s="58">
        <f t="shared" si="2"/>
        <v>2006280</v>
      </c>
      <c r="K26" s="128">
        <v>4200105</v>
      </c>
      <c r="AL26" s="8"/>
    </row>
    <row r="27" spans="1:38" x14ac:dyDescent="0.2">
      <c r="A27" s="34" t="s">
        <v>50</v>
      </c>
      <c r="B27" s="34"/>
      <c r="C27" s="34">
        <v>160</v>
      </c>
      <c r="D27" s="60">
        <f t="shared" si="3"/>
        <v>1920</v>
      </c>
      <c r="E27" s="61">
        <v>0</v>
      </c>
      <c r="F27" s="60">
        <f t="shared" si="0"/>
        <v>1920</v>
      </c>
      <c r="G27" s="34">
        <v>490</v>
      </c>
      <c r="H27" s="62">
        <v>0</v>
      </c>
      <c r="I27" s="58">
        <f t="shared" si="1"/>
        <v>490</v>
      </c>
      <c r="J27" s="58">
        <f t="shared" si="2"/>
        <v>940800</v>
      </c>
      <c r="K27" s="128">
        <v>4200105</v>
      </c>
      <c r="AL27" s="8"/>
    </row>
    <row r="28" spans="1:38" x14ac:dyDescent="0.2">
      <c r="A28" s="34" t="s">
        <v>51</v>
      </c>
      <c r="B28" s="34"/>
      <c r="C28" s="34">
        <v>120</v>
      </c>
      <c r="D28" s="60">
        <f t="shared" si="3"/>
        <v>1440</v>
      </c>
      <c r="E28" s="61">
        <v>0</v>
      </c>
      <c r="F28" s="60">
        <f t="shared" si="0"/>
        <v>1440</v>
      </c>
      <c r="G28" s="34">
        <v>2340</v>
      </c>
      <c r="H28" s="62">
        <v>0</v>
      </c>
      <c r="I28" s="58">
        <f t="shared" si="1"/>
        <v>2340</v>
      </c>
      <c r="J28" s="58">
        <f t="shared" si="2"/>
        <v>3369600</v>
      </c>
      <c r="K28" s="128">
        <v>4200105</v>
      </c>
      <c r="AL28" s="8"/>
    </row>
    <row r="29" spans="1:38" x14ac:dyDescent="0.2">
      <c r="A29" s="34" t="s">
        <v>52</v>
      </c>
      <c r="B29" s="34"/>
      <c r="C29" s="34">
        <v>60</v>
      </c>
      <c r="D29" s="60">
        <f t="shared" si="3"/>
        <v>720</v>
      </c>
      <c r="E29" s="61">
        <v>0</v>
      </c>
      <c r="F29" s="60">
        <v>650</v>
      </c>
      <c r="G29" s="34">
        <v>24289</v>
      </c>
      <c r="H29" s="62">
        <v>0</v>
      </c>
      <c r="I29" s="58">
        <f t="shared" si="1"/>
        <v>24289</v>
      </c>
      <c r="J29" s="58">
        <f t="shared" si="2"/>
        <v>15787850</v>
      </c>
      <c r="K29" s="128">
        <v>4200105</v>
      </c>
      <c r="AL29" s="8"/>
    </row>
    <row r="30" spans="1:38" x14ac:dyDescent="0.2">
      <c r="A30" s="34" t="s">
        <v>53</v>
      </c>
      <c r="B30" s="34"/>
      <c r="C30" s="34">
        <v>35</v>
      </c>
      <c r="D30" s="60">
        <f t="shared" si="3"/>
        <v>420</v>
      </c>
      <c r="E30" s="61">
        <v>0</v>
      </c>
      <c r="F30" s="60">
        <f t="shared" si="0"/>
        <v>420</v>
      </c>
      <c r="G30" s="34">
        <v>3195</v>
      </c>
      <c r="H30" s="62">
        <v>0</v>
      </c>
      <c r="I30" s="58">
        <f t="shared" si="1"/>
        <v>3195</v>
      </c>
      <c r="J30" s="58">
        <f t="shared" si="2"/>
        <v>1341900</v>
      </c>
      <c r="K30" s="128">
        <v>4200105</v>
      </c>
      <c r="AL30" s="8"/>
    </row>
    <row r="31" spans="1:38" x14ac:dyDescent="0.2">
      <c r="A31" s="34" t="s">
        <v>54</v>
      </c>
      <c r="B31" s="34"/>
      <c r="C31" s="34">
        <v>4</v>
      </c>
      <c r="D31" s="60">
        <f t="shared" si="3"/>
        <v>48</v>
      </c>
      <c r="E31" s="61">
        <v>0</v>
      </c>
      <c r="F31" s="60">
        <f t="shared" si="0"/>
        <v>48</v>
      </c>
      <c r="G31" s="34">
        <v>92</v>
      </c>
      <c r="H31" s="62">
        <v>0</v>
      </c>
      <c r="I31" s="58">
        <f t="shared" si="1"/>
        <v>92</v>
      </c>
      <c r="J31" s="58">
        <f t="shared" si="2"/>
        <v>4416</v>
      </c>
      <c r="K31" s="128">
        <v>4200105</v>
      </c>
      <c r="AL31" s="8"/>
    </row>
    <row r="32" spans="1:38" x14ac:dyDescent="0.2">
      <c r="A32" s="34" t="s">
        <v>55</v>
      </c>
      <c r="B32" s="34"/>
      <c r="C32" s="34">
        <v>36</v>
      </c>
      <c r="D32" s="60">
        <f t="shared" si="3"/>
        <v>432</v>
      </c>
      <c r="E32" s="61">
        <v>0</v>
      </c>
      <c r="F32" s="60">
        <f t="shared" si="0"/>
        <v>432</v>
      </c>
      <c r="G32" s="34">
        <v>944</v>
      </c>
      <c r="H32" s="62">
        <v>0</v>
      </c>
      <c r="I32" s="58">
        <f t="shared" si="1"/>
        <v>944</v>
      </c>
      <c r="J32" s="58">
        <f t="shared" si="2"/>
        <v>407808</v>
      </c>
      <c r="K32" s="128">
        <v>4200105</v>
      </c>
      <c r="AL32" s="8"/>
    </row>
    <row r="33" spans="1:38" x14ac:dyDescent="0.2">
      <c r="A33" s="34" t="s">
        <v>56</v>
      </c>
      <c r="B33" s="34"/>
      <c r="C33" s="34">
        <v>8</v>
      </c>
      <c r="D33" s="60">
        <f t="shared" si="3"/>
        <v>96</v>
      </c>
      <c r="E33" s="61">
        <v>0</v>
      </c>
      <c r="F33" s="60">
        <v>80</v>
      </c>
      <c r="G33" s="34">
        <v>182856</v>
      </c>
      <c r="H33" s="62">
        <v>0</v>
      </c>
      <c r="I33" s="58">
        <f t="shared" si="1"/>
        <v>182856</v>
      </c>
      <c r="J33" s="58">
        <f t="shared" si="2"/>
        <v>14628480</v>
      </c>
      <c r="K33" s="128">
        <v>4200105</v>
      </c>
      <c r="AL33" s="8"/>
    </row>
    <row r="34" spans="1:38" x14ac:dyDescent="0.2">
      <c r="A34" s="34" t="s">
        <v>57</v>
      </c>
      <c r="B34" s="34"/>
      <c r="C34" s="34">
        <v>2</v>
      </c>
      <c r="D34" s="60">
        <f t="shared" si="3"/>
        <v>24</v>
      </c>
      <c r="E34" s="61">
        <v>0</v>
      </c>
      <c r="F34" s="60">
        <f t="shared" si="0"/>
        <v>24</v>
      </c>
      <c r="G34" s="34">
        <v>75515</v>
      </c>
      <c r="H34" s="62">
        <v>0</v>
      </c>
      <c r="I34" s="58">
        <f t="shared" si="1"/>
        <v>75515</v>
      </c>
      <c r="J34" s="58">
        <f t="shared" si="2"/>
        <v>1812360</v>
      </c>
      <c r="K34" s="128">
        <v>4200105</v>
      </c>
      <c r="AL34" s="8"/>
    </row>
    <row r="35" spans="1:38" x14ac:dyDescent="0.2">
      <c r="A35" s="34" t="s">
        <v>58</v>
      </c>
      <c r="B35" s="34"/>
      <c r="C35" s="34">
        <v>90</v>
      </c>
      <c r="D35" s="60">
        <f t="shared" si="3"/>
        <v>1080</v>
      </c>
      <c r="E35" s="61">
        <v>0</v>
      </c>
      <c r="F35" s="60">
        <f t="shared" si="0"/>
        <v>1080</v>
      </c>
      <c r="G35" s="34">
        <v>162</v>
      </c>
      <c r="H35" s="62">
        <v>0</v>
      </c>
      <c r="I35" s="58">
        <f t="shared" si="1"/>
        <v>162</v>
      </c>
      <c r="J35" s="58">
        <f t="shared" si="2"/>
        <v>174960</v>
      </c>
      <c r="K35" s="128">
        <v>4200105</v>
      </c>
      <c r="AL35" s="8"/>
    </row>
    <row r="36" spans="1:38" x14ac:dyDescent="0.2">
      <c r="A36" s="34" t="s">
        <v>59</v>
      </c>
      <c r="B36" s="34"/>
      <c r="C36" s="34">
        <v>40</v>
      </c>
      <c r="D36" s="60">
        <f t="shared" si="3"/>
        <v>480</v>
      </c>
      <c r="E36" s="61">
        <v>0</v>
      </c>
      <c r="F36" s="60">
        <f t="shared" si="0"/>
        <v>480</v>
      </c>
      <c r="G36" s="34">
        <v>44</v>
      </c>
      <c r="H36" s="62">
        <v>0</v>
      </c>
      <c r="I36" s="58">
        <f t="shared" si="1"/>
        <v>44</v>
      </c>
      <c r="J36" s="58">
        <f t="shared" si="2"/>
        <v>21120</v>
      </c>
      <c r="K36" s="128">
        <v>4200105</v>
      </c>
      <c r="AL36" s="8"/>
    </row>
    <row r="37" spans="1:38" x14ac:dyDescent="0.2">
      <c r="A37" s="34" t="s">
        <v>60</v>
      </c>
      <c r="B37" s="34"/>
      <c r="C37" s="34">
        <v>30</v>
      </c>
      <c r="D37" s="60">
        <f t="shared" si="3"/>
        <v>360</v>
      </c>
      <c r="E37" s="61">
        <v>0</v>
      </c>
      <c r="F37" s="60">
        <f t="shared" si="0"/>
        <v>360</v>
      </c>
      <c r="G37" s="34">
        <v>64</v>
      </c>
      <c r="H37" s="62">
        <v>0</v>
      </c>
      <c r="I37" s="58">
        <f t="shared" si="1"/>
        <v>64</v>
      </c>
      <c r="J37" s="58">
        <f t="shared" si="2"/>
        <v>23040</v>
      </c>
      <c r="K37" s="128">
        <v>4200105</v>
      </c>
      <c r="AL37" s="8"/>
    </row>
    <row r="38" spans="1:38" x14ac:dyDescent="0.2">
      <c r="A38" s="34" t="s">
        <v>61</v>
      </c>
      <c r="B38" s="34"/>
      <c r="C38" s="34">
        <v>6</v>
      </c>
      <c r="D38" s="60">
        <f t="shared" si="3"/>
        <v>72</v>
      </c>
      <c r="E38" s="61">
        <v>0</v>
      </c>
      <c r="F38" s="60">
        <f t="shared" si="0"/>
        <v>72</v>
      </c>
      <c r="G38" s="34">
        <v>2104</v>
      </c>
      <c r="H38" s="62">
        <v>0</v>
      </c>
      <c r="I38" s="58">
        <f t="shared" si="1"/>
        <v>2104</v>
      </c>
      <c r="J38" s="58">
        <f t="shared" si="2"/>
        <v>151488</v>
      </c>
      <c r="K38" s="128">
        <v>4200105</v>
      </c>
    </row>
    <row r="39" spans="1:38" x14ac:dyDescent="0.2">
      <c r="A39" s="34" t="s">
        <v>62</v>
      </c>
      <c r="B39" s="34"/>
      <c r="C39" s="34">
        <v>6</v>
      </c>
      <c r="D39" s="60">
        <f t="shared" si="3"/>
        <v>72</v>
      </c>
      <c r="E39" s="61">
        <v>0</v>
      </c>
      <c r="F39" s="60">
        <f t="shared" si="0"/>
        <v>72</v>
      </c>
      <c r="G39" s="34">
        <v>4592</v>
      </c>
      <c r="H39" s="62">
        <v>0</v>
      </c>
      <c r="I39" s="58">
        <f t="shared" si="1"/>
        <v>4592</v>
      </c>
      <c r="J39" s="58">
        <f t="shared" si="2"/>
        <v>330624</v>
      </c>
      <c r="K39" s="128">
        <v>4200105</v>
      </c>
    </row>
    <row r="40" spans="1:38" x14ac:dyDescent="0.2">
      <c r="A40" s="34" t="s">
        <v>63</v>
      </c>
      <c r="B40" s="34"/>
      <c r="C40" s="34">
        <v>30</v>
      </c>
      <c r="D40" s="60">
        <f t="shared" si="3"/>
        <v>360</v>
      </c>
      <c r="E40" s="61">
        <v>0</v>
      </c>
      <c r="F40" s="60">
        <f t="shared" si="0"/>
        <v>360</v>
      </c>
      <c r="G40" s="34">
        <v>606</v>
      </c>
      <c r="H40" s="62">
        <v>0</v>
      </c>
      <c r="I40" s="58">
        <f t="shared" si="1"/>
        <v>606</v>
      </c>
      <c r="J40" s="58">
        <f t="shared" si="2"/>
        <v>218160</v>
      </c>
      <c r="K40" s="128">
        <v>4200105</v>
      </c>
    </row>
    <row r="41" spans="1:38" x14ac:dyDescent="0.2">
      <c r="A41" s="34" t="s">
        <v>64</v>
      </c>
      <c r="B41" s="34"/>
      <c r="C41" s="34">
        <v>120</v>
      </c>
      <c r="D41" s="60">
        <f t="shared" si="3"/>
        <v>1440</v>
      </c>
      <c r="E41" s="61">
        <v>0</v>
      </c>
      <c r="F41" s="60">
        <f t="shared" si="0"/>
        <v>1440</v>
      </c>
      <c r="G41" s="34">
        <v>896</v>
      </c>
      <c r="H41" s="62">
        <v>0</v>
      </c>
      <c r="I41" s="58">
        <f t="shared" si="1"/>
        <v>896</v>
      </c>
      <c r="J41" s="58">
        <f t="shared" si="2"/>
        <v>1290240</v>
      </c>
      <c r="K41" s="128">
        <v>4200105</v>
      </c>
    </row>
    <row r="42" spans="1:38" x14ac:dyDescent="0.2">
      <c r="A42" s="34" t="s">
        <v>65</v>
      </c>
      <c r="B42" s="34"/>
      <c r="C42" s="34">
        <v>8</v>
      </c>
      <c r="D42" s="60">
        <f t="shared" si="3"/>
        <v>96</v>
      </c>
      <c r="E42" s="61">
        <v>0</v>
      </c>
      <c r="F42" s="60">
        <f t="shared" si="0"/>
        <v>96</v>
      </c>
      <c r="G42" s="34">
        <v>708</v>
      </c>
      <c r="H42" s="62">
        <v>0</v>
      </c>
      <c r="I42" s="58">
        <f t="shared" si="1"/>
        <v>708</v>
      </c>
      <c r="J42" s="58">
        <f t="shared" si="2"/>
        <v>67968</v>
      </c>
      <c r="K42" s="128">
        <v>4200105</v>
      </c>
    </row>
    <row r="43" spans="1:38" x14ac:dyDescent="0.2">
      <c r="A43" s="34" t="s">
        <v>66</v>
      </c>
      <c r="B43" s="34"/>
      <c r="C43" s="34">
        <v>10</v>
      </c>
      <c r="D43" s="60">
        <f t="shared" si="3"/>
        <v>120</v>
      </c>
      <c r="E43" s="61">
        <v>0</v>
      </c>
      <c r="F43" s="60">
        <f t="shared" si="0"/>
        <v>120</v>
      </c>
      <c r="G43" s="34">
        <v>1967</v>
      </c>
      <c r="H43" s="62">
        <v>0</v>
      </c>
      <c r="I43" s="58">
        <f t="shared" si="1"/>
        <v>1967</v>
      </c>
      <c r="J43" s="58">
        <f t="shared" si="2"/>
        <v>236040</v>
      </c>
      <c r="K43" s="128">
        <v>4200105</v>
      </c>
    </row>
    <row r="44" spans="1:38" x14ac:dyDescent="0.2">
      <c r="A44" s="34" t="s">
        <v>67</v>
      </c>
      <c r="B44" s="34"/>
      <c r="C44" s="34">
        <v>6</v>
      </c>
      <c r="D44" s="60">
        <f t="shared" si="3"/>
        <v>72</v>
      </c>
      <c r="E44" s="61">
        <v>0</v>
      </c>
      <c r="F44" s="60">
        <f t="shared" si="0"/>
        <v>72</v>
      </c>
      <c r="G44" s="34">
        <v>176</v>
      </c>
      <c r="H44" s="62">
        <v>0</v>
      </c>
      <c r="I44" s="58">
        <f t="shared" si="1"/>
        <v>176</v>
      </c>
      <c r="J44" s="58">
        <f t="shared" si="2"/>
        <v>12672</v>
      </c>
      <c r="K44" s="128">
        <v>4200105</v>
      </c>
    </row>
    <row r="45" spans="1:38" x14ac:dyDescent="0.2">
      <c r="A45" s="34" t="s">
        <v>68</v>
      </c>
      <c r="B45" s="34"/>
      <c r="C45" s="34">
        <v>40</v>
      </c>
      <c r="D45" s="60">
        <f t="shared" si="3"/>
        <v>480</v>
      </c>
      <c r="E45" s="61">
        <v>0</v>
      </c>
      <c r="F45" s="60">
        <f t="shared" si="0"/>
        <v>480</v>
      </c>
      <c r="G45" s="34">
        <v>76</v>
      </c>
      <c r="H45" s="62">
        <v>0</v>
      </c>
      <c r="I45" s="58">
        <f t="shared" si="1"/>
        <v>76</v>
      </c>
      <c r="J45" s="58">
        <f t="shared" si="2"/>
        <v>36480</v>
      </c>
      <c r="K45" s="128">
        <v>4200105</v>
      </c>
    </row>
    <row r="46" spans="1:38" x14ac:dyDescent="0.2">
      <c r="A46" s="34" t="s">
        <v>69</v>
      </c>
      <c r="B46" s="34"/>
      <c r="C46" s="34">
        <v>160</v>
      </c>
      <c r="D46" s="60">
        <f t="shared" si="3"/>
        <v>1920</v>
      </c>
      <c r="E46" s="61">
        <v>0</v>
      </c>
      <c r="F46" s="60">
        <f t="shared" si="0"/>
        <v>1920</v>
      </c>
      <c r="G46" s="34">
        <v>158</v>
      </c>
      <c r="H46" s="62">
        <v>0</v>
      </c>
      <c r="I46" s="58">
        <f t="shared" si="1"/>
        <v>158</v>
      </c>
      <c r="J46" s="58">
        <f t="shared" si="2"/>
        <v>303360</v>
      </c>
      <c r="K46" s="128">
        <v>4200105</v>
      </c>
    </row>
    <row r="47" spans="1:38" x14ac:dyDescent="0.2">
      <c r="A47" s="34" t="s">
        <v>70</v>
      </c>
      <c r="B47" s="34"/>
      <c r="C47" s="34">
        <v>1</v>
      </c>
      <c r="D47" s="60">
        <f t="shared" si="3"/>
        <v>12</v>
      </c>
      <c r="E47" s="61">
        <v>0</v>
      </c>
      <c r="F47" s="60">
        <f t="shared" si="0"/>
        <v>12</v>
      </c>
      <c r="G47" s="34">
        <v>1792</v>
      </c>
      <c r="H47" s="62">
        <v>0</v>
      </c>
      <c r="I47" s="58">
        <f t="shared" si="1"/>
        <v>1792</v>
      </c>
      <c r="J47" s="58">
        <f t="shared" si="2"/>
        <v>21504</v>
      </c>
      <c r="K47" s="128">
        <v>4200105</v>
      </c>
    </row>
    <row r="48" spans="1:38" x14ac:dyDescent="0.2">
      <c r="A48" s="34" t="s">
        <v>71</v>
      </c>
      <c r="B48" s="34"/>
      <c r="C48" s="34">
        <v>10</v>
      </c>
      <c r="D48" s="60">
        <f t="shared" si="3"/>
        <v>120</v>
      </c>
      <c r="E48" s="61">
        <v>0</v>
      </c>
      <c r="F48" s="60">
        <f t="shared" si="0"/>
        <v>120</v>
      </c>
      <c r="G48" s="34">
        <v>125</v>
      </c>
      <c r="H48" s="62">
        <v>0</v>
      </c>
      <c r="I48" s="58">
        <f t="shared" si="1"/>
        <v>125</v>
      </c>
      <c r="J48" s="58">
        <f t="shared" si="2"/>
        <v>15000</v>
      </c>
      <c r="K48" s="128">
        <v>4200105</v>
      </c>
    </row>
    <row r="49" spans="1:11" x14ac:dyDescent="0.2">
      <c r="A49" s="34" t="s">
        <v>72</v>
      </c>
      <c r="B49" s="34"/>
      <c r="C49" s="34">
        <v>70</v>
      </c>
      <c r="D49" s="60">
        <f t="shared" si="3"/>
        <v>840</v>
      </c>
      <c r="E49" s="61">
        <v>0</v>
      </c>
      <c r="F49" s="60">
        <f t="shared" si="0"/>
        <v>840</v>
      </c>
      <c r="G49" s="34">
        <v>1163</v>
      </c>
      <c r="H49" s="62">
        <v>0</v>
      </c>
      <c r="I49" s="58">
        <f t="shared" si="1"/>
        <v>1163</v>
      </c>
      <c r="J49" s="58">
        <f t="shared" si="2"/>
        <v>976920</v>
      </c>
      <c r="K49" s="128">
        <v>4200105</v>
      </c>
    </row>
    <row r="50" spans="1:11" x14ac:dyDescent="0.2">
      <c r="A50" s="34" t="s">
        <v>73</v>
      </c>
      <c r="B50" s="34"/>
      <c r="C50" s="34">
        <v>81</v>
      </c>
      <c r="D50" s="60">
        <f t="shared" ref="D50:D125" si="4">C50*12</f>
        <v>972</v>
      </c>
      <c r="E50" s="61">
        <v>0</v>
      </c>
      <c r="F50" s="60">
        <f t="shared" ref="F50:F125" si="5">D50-E50</f>
        <v>972</v>
      </c>
      <c r="G50" s="34">
        <v>1146</v>
      </c>
      <c r="H50" s="62">
        <v>0</v>
      </c>
      <c r="I50" s="58">
        <f t="shared" si="1"/>
        <v>1146</v>
      </c>
      <c r="J50" s="58">
        <f t="shared" ref="J50:J125" si="6">+I50*F50</f>
        <v>1113912</v>
      </c>
      <c r="K50" s="128">
        <v>4200105</v>
      </c>
    </row>
    <row r="51" spans="1:11" x14ac:dyDescent="0.2">
      <c r="A51" s="34" t="s">
        <v>74</v>
      </c>
      <c r="B51" s="34"/>
      <c r="C51" s="34">
        <v>460</v>
      </c>
      <c r="D51" s="60">
        <f t="shared" si="4"/>
        <v>5520</v>
      </c>
      <c r="E51" s="61">
        <v>0</v>
      </c>
      <c r="F51" s="60">
        <v>5000</v>
      </c>
      <c r="G51" s="34">
        <v>1833</v>
      </c>
      <c r="H51" s="62">
        <v>0</v>
      </c>
      <c r="I51" s="58">
        <f t="shared" si="1"/>
        <v>1833</v>
      </c>
      <c r="J51" s="58">
        <f t="shared" si="6"/>
        <v>9165000</v>
      </c>
      <c r="K51" s="128">
        <v>4200105</v>
      </c>
    </row>
    <row r="52" spans="1:11" x14ac:dyDescent="0.2">
      <c r="A52" s="34" t="s">
        <v>75</v>
      </c>
      <c r="B52" s="34"/>
      <c r="C52" s="34">
        <v>1</v>
      </c>
      <c r="D52" s="60">
        <f t="shared" si="4"/>
        <v>12</v>
      </c>
      <c r="E52" s="61">
        <v>0</v>
      </c>
      <c r="F52" s="60">
        <f t="shared" si="5"/>
        <v>12</v>
      </c>
      <c r="G52" s="34">
        <v>2031</v>
      </c>
      <c r="H52" s="62">
        <v>0</v>
      </c>
      <c r="I52" s="58">
        <f t="shared" si="1"/>
        <v>2031</v>
      </c>
      <c r="J52" s="58">
        <f t="shared" si="6"/>
        <v>24372</v>
      </c>
      <c r="K52" s="128">
        <v>4200105</v>
      </c>
    </row>
    <row r="53" spans="1:11" x14ac:dyDescent="0.2">
      <c r="A53" s="34" t="s">
        <v>76</v>
      </c>
      <c r="B53" s="34"/>
      <c r="C53" s="34">
        <v>50</v>
      </c>
      <c r="D53" s="60">
        <f t="shared" si="4"/>
        <v>600</v>
      </c>
      <c r="E53" s="61">
        <v>0</v>
      </c>
      <c r="F53" s="60">
        <f t="shared" si="5"/>
        <v>600</v>
      </c>
      <c r="G53" s="34">
        <v>206.26</v>
      </c>
      <c r="H53" s="62">
        <v>0</v>
      </c>
      <c r="I53" s="58">
        <f t="shared" si="1"/>
        <v>206.26</v>
      </c>
      <c r="J53" s="58">
        <f t="shared" si="6"/>
        <v>123756</v>
      </c>
      <c r="K53" s="128">
        <v>4200105</v>
      </c>
    </row>
    <row r="54" spans="1:11" x14ac:dyDescent="0.2">
      <c r="A54" s="34" t="s">
        <v>77</v>
      </c>
      <c r="B54" s="34"/>
      <c r="C54" s="34">
        <v>1</v>
      </c>
      <c r="D54" s="60">
        <f t="shared" si="4"/>
        <v>12</v>
      </c>
      <c r="E54" s="61">
        <v>0</v>
      </c>
      <c r="F54" s="60">
        <f t="shared" si="5"/>
        <v>12</v>
      </c>
      <c r="G54" s="34">
        <v>475.2</v>
      </c>
      <c r="H54" s="62">
        <v>0</v>
      </c>
      <c r="I54" s="58">
        <f t="shared" si="1"/>
        <v>475.2</v>
      </c>
      <c r="J54" s="58">
        <f t="shared" si="6"/>
        <v>5702.4</v>
      </c>
      <c r="K54" s="128">
        <v>4200105</v>
      </c>
    </row>
    <row r="55" spans="1:11" x14ac:dyDescent="0.2">
      <c r="A55" s="34" t="s">
        <v>78</v>
      </c>
      <c r="B55" s="34"/>
      <c r="C55" s="34">
        <v>12</v>
      </c>
      <c r="D55" s="60">
        <f t="shared" si="4"/>
        <v>144</v>
      </c>
      <c r="E55" s="61">
        <v>0</v>
      </c>
      <c r="F55" s="60">
        <f t="shared" si="5"/>
        <v>144</v>
      </c>
      <c r="G55" s="34">
        <v>198</v>
      </c>
      <c r="H55" s="62">
        <v>0</v>
      </c>
      <c r="I55" s="58">
        <f t="shared" si="1"/>
        <v>198</v>
      </c>
      <c r="J55" s="58">
        <f t="shared" si="6"/>
        <v>28512</v>
      </c>
      <c r="K55" s="128">
        <v>4200105</v>
      </c>
    </row>
    <row r="56" spans="1:11" x14ac:dyDescent="0.2">
      <c r="A56" s="34" t="s">
        <v>79</v>
      </c>
      <c r="B56" s="34"/>
      <c r="C56" s="34">
        <v>20</v>
      </c>
      <c r="D56" s="60">
        <f t="shared" si="4"/>
        <v>240</v>
      </c>
      <c r="E56" s="61">
        <v>0</v>
      </c>
      <c r="F56" s="60">
        <f t="shared" si="5"/>
        <v>240</v>
      </c>
      <c r="G56" s="34">
        <v>630</v>
      </c>
      <c r="H56" s="62">
        <v>0</v>
      </c>
      <c r="I56" s="58">
        <f t="shared" si="1"/>
        <v>630</v>
      </c>
      <c r="J56" s="58">
        <f t="shared" si="6"/>
        <v>151200</v>
      </c>
      <c r="K56" s="128">
        <v>4200105</v>
      </c>
    </row>
    <row r="57" spans="1:11" x14ac:dyDescent="0.2">
      <c r="A57" s="34" t="s">
        <v>80</v>
      </c>
      <c r="B57" s="34"/>
      <c r="C57" s="34">
        <v>80</v>
      </c>
      <c r="D57" s="60">
        <f t="shared" si="4"/>
        <v>960</v>
      </c>
      <c r="E57" s="61">
        <v>0</v>
      </c>
      <c r="F57" s="60">
        <f t="shared" si="5"/>
        <v>960</v>
      </c>
      <c r="G57" s="34">
        <v>490</v>
      </c>
      <c r="H57" s="62">
        <v>0</v>
      </c>
      <c r="I57" s="58">
        <f t="shared" si="1"/>
        <v>490</v>
      </c>
      <c r="J57" s="58">
        <f t="shared" si="6"/>
        <v>470400</v>
      </c>
      <c r="K57" s="128">
        <v>4200105</v>
      </c>
    </row>
    <row r="58" spans="1:11" x14ac:dyDescent="0.2">
      <c r="A58" s="34" t="s">
        <v>81</v>
      </c>
      <c r="B58" s="34"/>
      <c r="C58" s="34">
        <v>40</v>
      </c>
      <c r="D58" s="60">
        <f t="shared" si="4"/>
        <v>480</v>
      </c>
      <c r="E58" s="61">
        <v>0</v>
      </c>
      <c r="F58" s="60">
        <f t="shared" si="5"/>
        <v>480</v>
      </c>
      <c r="G58" s="34">
        <v>765</v>
      </c>
      <c r="H58" s="62">
        <v>0</v>
      </c>
      <c r="I58" s="58">
        <f t="shared" si="1"/>
        <v>765</v>
      </c>
      <c r="J58" s="58">
        <f t="shared" si="6"/>
        <v>367200</v>
      </c>
      <c r="K58" s="128">
        <v>4200105</v>
      </c>
    </row>
    <row r="59" spans="1:11" x14ac:dyDescent="0.2">
      <c r="A59" s="34" t="s">
        <v>82</v>
      </c>
      <c r="B59" s="34"/>
      <c r="C59" s="34">
        <v>10</v>
      </c>
      <c r="D59" s="60">
        <f t="shared" si="4"/>
        <v>120</v>
      </c>
      <c r="E59" s="61">
        <v>0</v>
      </c>
      <c r="F59" s="60">
        <f t="shared" si="5"/>
        <v>120</v>
      </c>
      <c r="G59" s="34">
        <v>10606</v>
      </c>
      <c r="H59" s="62">
        <v>0</v>
      </c>
      <c r="I59" s="58">
        <f t="shared" si="1"/>
        <v>10606</v>
      </c>
      <c r="J59" s="58">
        <f t="shared" si="6"/>
        <v>1272720</v>
      </c>
      <c r="K59" s="128">
        <v>4200105</v>
      </c>
    </row>
    <row r="60" spans="1:11" x14ac:dyDescent="0.2">
      <c r="A60" s="34" t="s">
        <v>83</v>
      </c>
      <c r="B60" s="34"/>
      <c r="C60" s="34">
        <v>120</v>
      </c>
      <c r="D60" s="60">
        <f t="shared" si="4"/>
        <v>1440</v>
      </c>
      <c r="E60" s="61">
        <v>0</v>
      </c>
      <c r="F60" s="60">
        <f t="shared" si="5"/>
        <v>1440</v>
      </c>
      <c r="G60" s="34">
        <v>563</v>
      </c>
      <c r="H60" s="62">
        <v>0</v>
      </c>
      <c r="I60" s="58">
        <f t="shared" si="1"/>
        <v>563</v>
      </c>
      <c r="J60" s="58">
        <f t="shared" si="6"/>
        <v>810720</v>
      </c>
      <c r="K60" s="128">
        <v>4200105</v>
      </c>
    </row>
    <row r="61" spans="1:11" x14ac:dyDescent="0.2">
      <c r="A61" s="34" t="s">
        <v>84</v>
      </c>
      <c r="B61" s="34"/>
      <c r="C61" s="34">
        <v>1</v>
      </c>
      <c r="D61" s="60">
        <f>C61*12</f>
        <v>12</v>
      </c>
      <c r="E61" s="61">
        <v>0</v>
      </c>
      <c r="F61" s="60">
        <f t="shared" si="5"/>
        <v>12</v>
      </c>
      <c r="G61" s="34">
        <v>2188</v>
      </c>
      <c r="H61" s="62">
        <v>0</v>
      </c>
      <c r="I61" s="58">
        <f t="shared" si="1"/>
        <v>2188</v>
      </c>
      <c r="J61" s="58">
        <f t="shared" si="6"/>
        <v>26256</v>
      </c>
      <c r="K61" s="128">
        <v>4200105</v>
      </c>
    </row>
    <row r="62" spans="1:11" x14ac:dyDescent="0.2">
      <c r="A62" s="34" t="s">
        <v>85</v>
      </c>
      <c r="B62" s="34"/>
      <c r="C62" s="34">
        <v>1</v>
      </c>
      <c r="D62" s="60">
        <f t="shared" si="4"/>
        <v>12</v>
      </c>
      <c r="E62" s="61">
        <v>0</v>
      </c>
      <c r="F62" s="60">
        <f t="shared" si="5"/>
        <v>12</v>
      </c>
      <c r="G62" s="34">
        <v>7292</v>
      </c>
      <c r="H62" s="62">
        <v>0</v>
      </c>
      <c r="I62" s="58">
        <f t="shared" si="1"/>
        <v>7292</v>
      </c>
      <c r="J62" s="58">
        <f t="shared" si="6"/>
        <v>87504</v>
      </c>
      <c r="K62" s="128">
        <v>4200105</v>
      </c>
    </row>
    <row r="63" spans="1:11" x14ac:dyDescent="0.2">
      <c r="A63" s="34" t="s">
        <v>86</v>
      </c>
      <c r="B63" s="34"/>
      <c r="C63" s="34">
        <v>8</v>
      </c>
      <c r="D63" s="60">
        <f t="shared" si="4"/>
        <v>96</v>
      </c>
      <c r="E63" s="61">
        <v>0</v>
      </c>
      <c r="F63" s="60">
        <f t="shared" si="5"/>
        <v>96</v>
      </c>
      <c r="G63" s="34">
        <v>10417</v>
      </c>
      <c r="H63" s="62">
        <v>0</v>
      </c>
      <c r="I63" s="58">
        <f t="shared" si="1"/>
        <v>10417</v>
      </c>
      <c r="J63" s="58">
        <f t="shared" si="6"/>
        <v>1000032</v>
      </c>
      <c r="K63" s="128">
        <v>4200105</v>
      </c>
    </row>
    <row r="64" spans="1:11" x14ac:dyDescent="0.2">
      <c r="A64" s="34" t="s">
        <v>87</v>
      </c>
      <c r="B64" s="34"/>
      <c r="C64" s="34">
        <v>1</v>
      </c>
      <c r="D64" s="60">
        <f t="shared" si="4"/>
        <v>12</v>
      </c>
      <c r="E64" s="61">
        <v>0</v>
      </c>
      <c r="F64" s="60">
        <f t="shared" si="5"/>
        <v>12</v>
      </c>
      <c r="G64" s="34">
        <v>1406</v>
      </c>
      <c r="H64" s="62">
        <v>0</v>
      </c>
      <c r="I64" s="58">
        <f t="shared" si="1"/>
        <v>1406</v>
      </c>
      <c r="J64" s="58">
        <f t="shared" si="6"/>
        <v>16872</v>
      </c>
      <c r="K64" s="128">
        <v>4200105</v>
      </c>
    </row>
    <row r="65" spans="1:11" x14ac:dyDescent="0.2">
      <c r="A65" s="34" t="s">
        <v>88</v>
      </c>
      <c r="B65" s="34"/>
      <c r="C65" s="34">
        <v>1</v>
      </c>
      <c r="D65" s="60">
        <f t="shared" si="4"/>
        <v>12</v>
      </c>
      <c r="E65" s="61">
        <v>0</v>
      </c>
      <c r="F65" s="60">
        <f t="shared" si="5"/>
        <v>12</v>
      </c>
      <c r="G65" s="34">
        <v>54168</v>
      </c>
      <c r="H65" s="62">
        <v>0</v>
      </c>
      <c r="I65" s="58">
        <f t="shared" si="1"/>
        <v>54168</v>
      </c>
      <c r="J65" s="58">
        <f t="shared" si="6"/>
        <v>650016</v>
      </c>
      <c r="K65" s="128">
        <v>4200105</v>
      </c>
    </row>
    <row r="66" spans="1:11" x14ac:dyDescent="0.2">
      <c r="A66" s="34" t="s">
        <v>89</v>
      </c>
      <c r="B66" s="34"/>
      <c r="C66" s="34">
        <v>2</v>
      </c>
      <c r="D66" s="60">
        <f t="shared" si="4"/>
        <v>24</v>
      </c>
      <c r="E66" s="61">
        <v>0</v>
      </c>
      <c r="F66" s="60">
        <f t="shared" si="5"/>
        <v>24</v>
      </c>
      <c r="G66" s="34">
        <v>192</v>
      </c>
      <c r="H66" s="62">
        <v>0</v>
      </c>
      <c r="I66" s="58">
        <f t="shared" si="1"/>
        <v>192</v>
      </c>
      <c r="J66" s="58">
        <f t="shared" si="6"/>
        <v>4608</v>
      </c>
      <c r="K66" s="128">
        <v>4200105</v>
      </c>
    </row>
    <row r="67" spans="1:11" x14ac:dyDescent="0.2">
      <c r="A67" s="34" t="s">
        <v>90</v>
      </c>
      <c r="B67" s="34"/>
      <c r="C67" s="34">
        <v>40</v>
      </c>
      <c r="D67" s="60">
        <f t="shared" si="4"/>
        <v>480</v>
      </c>
      <c r="E67" s="61">
        <v>0</v>
      </c>
      <c r="F67" s="60">
        <f t="shared" si="5"/>
        <v>480</v>
      </c>
      <c r="G67" s="34">
        <v>60</v>
      </c>
      <c r="H67" s="62">
        <v>0</v>
      </c>
      <c r="I67" s="58">
        <f t="shared" si="1"/>
        <v>60</v>
      </c>
      <c r="J67" s="58">
        <f t="shared" si="6"/>
        <v>28800</v>
      </c>
      <c r="K67" s="128">
        <v>4200105</v>
      </c>
    </row>
    <row r="68" spans="1:11" x14ac:dyDescent="0.2">
      <c r="A68" s="34" t="s">
        <v>91</v>
      </c>
      <c r="B68" s="34"/>
      <c r="C68" s="34">
        <v>30</v>
      </c>
      <c r="D68" s="60">
        <f t="shared" si="4"/>
        <v>360</v>
      </c>
      <c r="E68" s="61">
        <v>0</v>
      </c>
      <c r="F68" s="60">
        <f t="shared" si="5"/>
        <v>360</v>
      </c>
      <c r="G68" s="34">
        <v>21500</v>
      </c>
      <c r="H68" s="62">
        <v>0</v>
      </c>
      <c r="I68" s="58">
        <f t="shared" si="1"/>
        <v>21500</v>
      </c>
      <c r="J68" s="58">
        <f t="shared" si="6"/>
        <v>7740000</v>
      </c>
      <c r="K68" s="128">
        <v>4200105</v>
      </c>
    </row>
    <row r="69" spans="1:11" x14ac:dyDescent="0.2">
      <c r="A69" s="34" t="s">
        <v>92</v>
      </c>
      <c r="B69" s="34"/>
      <c r="C69" s="34">
        <v>40</v>
      </c>
      <c r="D69" s="60">
        <f t="shared" si="4"/>
        <v>480</v>
      </c>
      <c r="E69" s="61">
        <v>0</v>
      </c>
      <c r="F69" s="60">
        <f t="shared" si="5"/>
        <v>480</v>
      </c>
      <c r="G69" s="34">
        <v>7994</v>
      </c>
      <c r="H69" s="62">
        <v>0</v>
      </c>
      <c r="I69" s="58">
        <f t="shared" si="1"/>
        <v>7994</v>
      </c>
      <c r="J69" s="58">
        <f t="shared" si="6"/>
        <v>3837120</v>
      </c>
      <c r="K69" s="128">
        <v>4200105</v>
      </c>
    </row>
    <row r="70" spans="1:11" x14ac:dyDescent="0.2">
      <c r="A70" s="34" t="s">
        <v>93</v>
      </c>
      <c r="B70" s="34"/>
      <c r="C70" s="34">
        <v>220</v>
      </c>
      <c r="D70" s="60">
        <f t="shared" si="4"/>
        <v>2640</v>
      </c>
      <c r="E70" s="61">
        <v>0</v>
      </c>
      <c r="F70" s="60">
        <f t="shared" si="5"/>
        <v>2640</v>
      </c>
      <c r="G70" s="34">
        <v>1458</v>
      </c>
      <c r="H70" s="62">
        <v>0</v>
      </c>
      <c r="I70" s="58">
        <f t="shared" si="1"/>
        <v>1458</v>
      </c>
      <c r="J70" s="58">
        <f t="shared" si="6"/>
        <v>3849120</v>
      </c>
      <c r="K70" s="128">
        <v>4200105</v>
      </c>
    </row>
    <row r="71" spans="1:11" x14ac:dyDescent="0.2">
      <c r="A71" s="34" t="s">
        <v>94</v>
      </c>
      <c r="B71" s="34"/>
      <c r="C71" s="70">
        <v>20</v>
      </c>
      <c r="D71" s="60">
        <f t="shared" si="4"/>
        <v>240</v>
      </c>
      <c r="E71" s="61">
        <v>0</v>
      </c>
      <c r="F71" s="60">
        <f t="shared" si="5"/>
        <v>240</v>
      </c>
      <c r="G71" s="34">
        <v>1146</v>
      </c>
      <c r="H71" s="62">
        <v>0</v>
      </c>
      <c r="I71" s="58">
        <f t="shared" si="1"/>
        <v>1146</v>
      </c>
      <c r="J71" s="58">
        <f t="shared" si="6"/>
        <v>275040</v>
      </c>
      <c r="K71" s="128">
        <v>4200105</v>
      </c>
    </row>
    <row r="72" spans="1:11" x14ac:dyDescent="0.2">
      <c r="A72" s="34" t="s">
        <v>95</v>
      </c>
      <c r="B72" s="34"/>
      <c r="C72" s="34">
        <v>10</v>
      </c>
      <c r="D72" s="60">
        <f t="shared" si="4"/>
        <v>120</v>
      </c>
      <c r="E72" s="61">
        <v>0</v>
      </c>
      <c r="F72" s="60">
        <f t="shared" si="5"/>
        <v>120</v>
      </c>
      <c r="G72" s="34">
        <v>55</v>
      </c>
      <c r="H72" s="62">
        <v>0</v>
      </c>
      <c r="I72" s="58">
        <f t="shared" si="1"/>
        <v>55</v>
      </c>
      <c r="J72" s="58">
        <f t="shared" si="6"/>
        <v>6600</v>
      </c>
      <c r="K72" s="128">
        <v>4200105</v>
      </c>
    </row>
    <row r="73" spans="1:11" x14ac:dyDescent="0.2">
      <c r="A73" s="34" t="s">
        <v>96</v>
      </c>
      <c r="B73" s="34"/>
      <c r="C73" s="34">
        <v>20</v>
      </c>
      <c r="D73" s="60">
        <f t="shared" si="4"/>
        <v>240</v>
      </c>
      <c r="E73" s="61">
        <v>0</v>
      </c>
      <c r="F73" s="60">
        <f t="shared" si="5"/>
        <v>240</v>
      </c>
      <c r="G73" s="34">
        <v>1155</v>
      </c>
      <c r="H73" s="62">
        <v>0</v>
      </c>
      <c r="I73" s="58">
        <f t="shared" si="1"/>
        <v>1155</v>
      </c>
      <c r="J73" s="58">
        <f t="shared" si="6"/>
        <v>277200</v>
      </c>
      <c r="K73" s="128">
        <v>4200105</v>
      </c>
    </row>
    <row r="74" spans="1:11" x14ac:dyDescent="0.2">
      <c r="A74" s="34" t="s">
        <v>97</v>
      </c>
      <c r="B74" s="34"/>
      <c r="C74" s="34">
        <v>1</v>
      </c>
      <c r="D74" s="60">
        <f t="shared" si="4"/>
        <v>12</v>
      </c>
      <c r="E74" s="61">
        <v>0</v>
      </c>
      <c r="F74" s="60">
        <f t="shared" si="5"/>
        <v>12</v>
      </c>
      <c r="G74" s="34">
        <v>15207</v>
      </c>
      <c r="H74" s="62">
        <v>0</v>
      </c>
      <c r="I74" s="58">
        <f t="shared" si="1"/>
        <v>15207</v>
      </c>
      <c r="J74" s="58">
        <f t="shared" si="6"/>
        <v>182484</v>
      </c>
      <c r="K74" s="128">
        <v>4200105</v>
      </c>
    </row>
    <row r="75" spans="1:11" x14ac:dyDescent="0.2">
      <c r="A75" s="34" t="s">
        <v>98</v>
      </c>
      <c r="B75" s="34"/>
      <c r="C75" s="34">
        <v>2</v>
      </c>
      <c r="D75" s="60">
        <f t="shared" si="4"/>
        <v>24</v>
      </c>
      <c r="E75" s="61">
        <v>0</v>
      </c>
      <c r="F75" s="60">
        <f t="shared" si="5"/>
        <v>24</v>
      </c>
      <c r="G75" s="34">
        <v>1960</v>
      </c>
      <c r="H75" s="62">
        <v>0</v>
      </c>
      <c r="I75" s="58">
        <f t="shared" si="1"/>
        <v>1960</v>
      </c>
      <c r="J75" s="58">
        <f t="shared" si="6"/>
        <v>47040</v>
      </c>
      <c r="K75" s="128">
        <v>4200105</v>
      </c>
    </row>
    <row r="76" spans="1:11" x14ac:dyDescent="0.2">
      <c r="A76" s="34" t="s">
        <v>99</v>
      </c>
      <c r="B76" s="34"/>
      <c r="C76" s="34">
        <v>70</v>
      </c>
      <c r="D76" s="60">
        <f t="shared" si="4"/>
        <v>840</v>
      </c>
      <c r="E76" s="61">
        <v>0</v>
      </c>
      <c r="F76" s="60">
        <f t="shared" si="5"/>
        <v>840</v>
      </c>
      <c r="G76" s="34">
        <v>36.33</v>
      </c>
      <c r="H76" s="62">
        <v>0</v>
      </c>
      <c r="I76" s="58">
        <f t="shared" si="1"/>
        <v>36.33</v>
      </c>
      <c r="J76" s="58">
        <f t="shared" si="6"/>
        <v>30517.199999999997</v>
      </c>
      <c r="K76" s="128">
        <v>4200105</v>
      </c>
    </row>
    <row r="77" spans="1:11" x14ac:dyDescent="0.2">
      <c r="A77" s="34" t="s">
        <v>100</v>
      </c>
      <c r="B77" s="34"/>
      <c r="C77" s="34">
        <v>90</v>
      </c>
      <c r="D77" s="60">
        <f t="shared" si="4"/>
        <v>1080</v>
      </c>
      <c r="E77" s="61">
        <v>0</v>
      </c>
      <c r="F77" s="60">
        <f t="shared" si="5"/>
        <v>1080</v>
      </c>
      <c r="G77" s="34">
        <v>40</v>
      </c>
      <c r="H77" s="62">
        <v>0</v>
      </c>
      <c r="I77" s="58">
        <f t="shared" si="1"/>
        <v>40</v>
      </c>
      <c r="J77" s="58">
        <f t="shared" si="6"/>
        <v>43200</v>
      </c>
      <c r="K77" s="128">
        <v>4200105</v>
      </c>
    </row>
    <row r="78" spans="1:11" x14ac:dyDescent="0.2">
      <c r="A78" s="34" t="s">
        <v>101</v>
      </c>
      <c r="B78" s="34"/>
      <c r="C78" s="34">
        <v>60</v>
      </c>
      <c r="D78" s="60">
        <f t="shared" si="4"/>
        <v>720</v>
      </c>
      <c r="E78" s="61">
        <v>0</v>
      </c>
      <c r="F78" s="60">
        <f t="shared" si="5"/>
        <v>720</v>
      </c>
      <c r="G78" s="34">
        <v>73</v>
      </c>
      <c r="H78" s="62">
        <v>0</v>
      </c>
      <c r="I78" s="58">
        <f t="shared" si="1"/>
        <v>73</v>
      </c>
      <c r="J78" s="58">
        <f t="shared" si="6"/>
        <v>52560</v>
      </c>
      <c r="K78" s="128">
        <v>4200105</v>
      </c>
    </row>
    <row r="79" spans="1:11" x14ac:dyDescent="0.2">
      <c r="A79" s="34" t="s">
        <v>102</v>
      </c>
      <c r="B79" s="34"/>
      <c r="C79" s="34">
        <v>2</v>
      </c>
      <c r="D79" s="60">
        <f t="shared" si="4"/>
        <v>24</v>
      </c>
      <c r="E79" s="61">
        <v>0</v>
      </c>
      <c r="F79" s="60">
        <f t="shared" si="5"/>
        <v>24</v>
      </c>
      <c r="G79" s="34">
        <v>161</v>
      </c>
      <c r="H79" s="62">
        <v>0</v>
      </c>
      <c r="I79" s="58">
        <f t="shared" si="1"/>
        <v>161</v>
      </c>
      <c r="J79" s="58">
        <f t="shared" si="6"/>
        <v>3864</v>
      </c>
      <c r="K79" s="128">
        <v>4200105</v>
      </c>
    </row>
    <row r="80" spans="1:11" x14ac:dyDescent="0.2">
      <c r="A80" s="34" t="s">
        <v>103</v>
      </c>
      <c r="B80" s="34"/>
      <c r="C80" s="34">
        <v>1</v>
      </c>
      <c r="D80" s="60">
        <f t="shared" si="4"/>
        <v>12</v>
      </c>
      <c r="E80" s="61">
        <v>0</v>
      </c>
      <c r="F80" s="60">
        <f t="shared" si="5"/>
        <v>12</v>
      </c>
      <c r="G80" s="34">
        <v>4835</v>
      </c>
      <c r="H80" s="62">
        <v>0</v>
      </c>
      <c r="I80" s="58">
        <f t="shared" si="1"/>
        <v>4835</v>
      </c>
      <c r="J80" s="58">
        <f t="shared" si="6"/>
        <v>58020</v>
      </c>
      <c r="K80" s="128">
        <v>4200105</v>
      </c>
    </row>
    <row r="81" spans="1:11" x14ac:dyDescent="0.2">
      <c r="A81" s="34" t="s">
        <v>104</v>
      </c>
      <c r="B81" s="34"/>
      <c r="C81" s="34">
        <v>10</v>
      </c>
      <c r="D81" s="60">
        <f t="shared" si="4"/>
        <v>120</v>
      </c>
      <c r="E81" s="61">
        <v>0</v>
      </c>
      <c r="F81" s="60">
        <f t="shared" si="5"/>
        <v>120</v>
      </c>
      <c r="G81" s="34">
        <v>235</v>
      </c>
      <c r="H81" s="62">
        <v>0</v>
      </c>
      <c r="I81" s="58">
        <f t="shared" ref="I81:I144" si="7">+G81+(G81*H81)</f>
        <v>235</v>
      </c>
      <c r="J81" s="58">
        <f t="shared" si="6"/>
        <v>28200</v>
      </c>
      <c r="K81" s="128">
        <v>4200105</v>
      </c>
    </row>
    <row r="82" spans="1:11" x14ac:dyDescent="0.2">
      <c r="A82" s="71" t="s">
        <v>105</v>
      </c>
      <c r="B82" s="34"/>
      <c r="C82" s="71">
        <v>5500</v>
      </c>
      <c r="D82" s="60">
        <f t="shared" si="4"/>
        <v>66000</v>
      </c>
      <c r="E82" s="61">
        <v>0</v>
      </c>
      <c r="F82" s="60">
        <f t="shared" si="5"/>
        <v>66000</v>
      </c>
      <c r="G82" s="71">
        <v>52</v>
      </c>
      <c r="H82" s="62">
        <v>0</v>
      </c>
      <c r="I82" s="58">
        <f t="shared" si="7"/>
        <v>52</v>
      </c>
      <c r="J82" s="58">
        <f t="shared" si="6"/>
        <v>3432000</v>
      </c>
      <c r="K82" s="128">
        <v>4200105</v>
      </c>
    </row>
    <row r="83" spans="1:11" x14ac:dyDescent="0.2">
      <c r="A83" s="71" t="s">
        <v>106</v>
      </c>
      <c r="B83" s="34"/>
      <c r="C83" s="71">
        <v>1</v>
      </c>
      <c r="D83" s="60">
        <f t="shared" si="4"/>
        <v>12</v>
      </c>
      <c r="E83" s="61">
        <v>0</v>
      </c>
      <c r="F83" s="60">
        <f t="shared" si="5"/>
        <v>12</v>
      </c>
      <c r="G83" s="72">
        <v>888934</v>
      </c>
      <c r="H83" s="62">
        <v>0</v>
      </c>
      <c r="I83" s="58">
        <f t="shared" si="7"/>
        <v>888934</v>
      </c>
      <c r="J83" s="58">
        <f t="shared" si="6"/>
        <v>10667208</v>
      </c>
      <c r="K83" s="128">
        <v>4200105</v>
      </c>
    </row>
    <row r="84" spans="1:11" x14ac:dyDescent="0.2">
      <c r="A84" s="34" t="s">
        <v>107</v>
      </c>
      <c r="B84" s="34"/>
      <c r="C84" s="34">
        <v>1</v>
      </c>
      <c r="D84" s="60">
        <f t="shared" si="4"/>
        <v>12</v>
      </c>
      <c r="E84" s="61">
        <v>0</v>
      </c>
      <c r="F84" s="60">
        <f t="shared" si="5"/>
        <v>12</v>
      </c>
      <c r="G84" s="34">
        <v>2858</v>
      </c>
      <c r="H84" s="62">
        <v>0</v>
      </c>
      <c r="I84" s="58">
        <f t="shared" si="7"/>
        <v>2858</v>
      </c>
      <c r="J84" s="58">
        <f t="shared" si="6"/>
        <v>34296</v>
      </c>
      <c r="K84" s="128">
        <v>4200105</v>
      </c>
    </row>
    <row r="85" spans="1:11" x14ac:dyDescent="0.2">
      <c r="A85" s="34" t="s">
        <v>108</v>
      </c>
      <c r="B85" s="34"/>
      <c r="C85" s="34">
        <v>36</v>
      </c>
      <c r="D85" s="60">
        <f t="shared" si="4"/>
        <v>432</v>
      </c>
      <c r="E85" s="61">
        <v>0</v>
      </c>
      <c r="F85" s="60">
        <f t="shared" si="5"/>
        <v>432</v>
      </c>
      <c r="G85" s="34">
        <v>350</v>
      </c>
      <c r="H85" s="62">
        <v>0</v>
      </c>
      <c r="I85" s="58">
        <f t="shared" si="7"/>
        <v>350</v>
      </c>
      <c r="J85" s="58">
        <f t="shared" si="6"/>
        <v>151200</v>
      </c>
      <c r="K85" s="128">
        <v>4200105</v>
      </c>
    </row>
    <row r="86" spans="1:11" x14ac:dyDescent="0.2">
      <c r="A86" s="34" t="s">
        <v>109</v>
      </c>
      <c r="B86" s="34"/>
      <c r="C86" s="34">
        <v>927</v>
      </c>
      <c r="D86" s="60">
        <f t="shared" si="4"/>
        <v>11124</v>
      </c>
      <c r="E86" s="61">
        <v>0</v>
      </c>
      <c r="F86" s="60">
        <v>10500</v>
      </c>
      <c r="G86" s="34">
        <v>1666</v>
      </c>
      <c r="H86" s="62">
        <v>0</v>
      </c>
      <c r="I86" s="58">
        <f t="shared" si="7"/>
        <v>1666</v>
      </c>
      <c r="J86" s="58">
        <f t="shared" si="6"/>
        <v>17493000</v>
      </c>
      <c r="K86" s="128">
        <v>4200105</v>
      </c>
    </row>
    <row r="87" spans="1:11" x14ac:dyDescent="0.2">
      <c r="A87" s="34" t="s">
        <v>110</v>
      </c>
      <c r="B87" s="34"/>
      <c r="C87" s="34">
        <v>423</v>
      </c>
      <c r="D87" s="60">
        <f t="shared" si="4"/>
        <v>5076</v>
      </c>
      <c r="E87" s="61">
        <v>0</v>
      </c>
      <c r="F87" s="60">
        <f t="shared" si="5"/>
        <v>5076</v>
      </c>
      <c r="G87" s="34">
        <v>2431</v>
      </c>
      <c r="H87" s="62">
        <v>0</v>
      </c>
      <c r="I87" s="58">
        <f t="shared" si="7"/>
        <v>2431</v>
      </c>
      <c r="J87" s="58">
        <f t="shared" si="6"/>
        <v>12339756</v>
      </c>
      <c r="K87" s="128">
        <v>4200105</v>
      </c>
    </row>
    <row r="88" spans="1:11" x14ac:dyDescent="0.2">
      <c r="A88" s="34" t="s">
        <v>111</v>
      </c>
      <c r="B88" s="34"/>
      <c r="C88" s="34">
        <v>1</v>
      </c>
      <c r="D88" s="60">
        <f t="shared" si="4"/>
        <v>12</v>
      </c>
      <c r="E88" s="61">
        <v>0</v>
      </c>
      <c r="F88" s="60">
        <f t="shared" si="5"/>
        <v>12</v>
      </c>
      <c r="G88" s="34">
        <v>2691</v>
      </c>
      <c r="H88" s="62">
        <v>0</v>
      </c>
      <c r="I88" s="58">
        <f t="shared" si="7"/>
        <v>2691</v>
      </c>
      <c r="J88" s="58">
        <f t="shared" si="6"/>
        <v>32292</v>
      </c>
      <c r="K88" s="128">
        <v>4200105</v>
      </c>
    </row>
    <row r="89" spans="1:11" x14ac:dyDescent="0.2">
      <c r="A89" s="34" t="s">
        <v>112</v>
      </c>
      <c r="B89" s="34"/>
      <c r="C89" s="34">
        <v>60</v>
      </c>
      <c r="D89" s="60">
        <f t="shared" si="4"/>
        <v>720</v>
      </c>
      <c r="E89" s="61">
        <v>0</v>
      </c>
      <c r="F89" s="60">
        <f t="shared" si="5"/>
        <v>720</v>
      </c>
      <c r="G89" s="34">
        <v>1979</v>
      </c>
      <c r="H89" s="62">
        <v>0</v>
      </c>
      <c r="I89" s="58">
        <f t="shared" si="7"/>
        <v>1979</v>
      </c>
      <c r="J89" s="58">
        <f t="shared" si="6"/>
        <v>1424880</v>
      </c>
      <c r="K89" s="128">
        <v>4200105</v>
      </c>
    </row>
    <row r="90" spans="1:11" x14ac:dyDescent="0.2">
      <c r="A90" s="34" t="s">
        <v>113</v>
      </c>
      <c r="B90" s="34"/>
      <c r="C90" s="34">
        <v>10</v>
      </c>
      <c r="D90" s="60">
        <f t="shared" si="4"/>
        <v>120</v>
      </c>
      <c r="E90" s="61">
        <v>0</v>
      </c>
      <c r="F90" s="60">
        <f t="shared" si="5"/>
        <v>120</v>
      </c>
      <c r="G90" s="34">
        <v>287</v>
      </c>
      <c r="H90" s="62">
        <v>0</v>
      </c>
      <c r="I90" s="58">
        <f t="shared" si="7"/>
        <v>287</v>
      </c>
      <c r="J90" s="58">
        <f t="shared" si="6"/>
        <v>34440</v>
      </c>
      <c r="K90" s="128">
        <v>4200105</v>
      </c>
    </row>
    <row r="91" spans="1:11" x14ac:dyDescent="0.2">
      <c r="A91" s="34" t="s">
        <v>114</v>
      </c>
      <c r="B91" s="34"/>
      <c r="C91" s="34">
        <v>2</v>
      </c>
      <c r="D91" s="60">
        <f t="shared" si="4"/>
        <v>24</v>
      </c>
      <c r="E91" s="61">
        <v>0</v>
      </c>
      <c r="F91" s="60">
        <f t="shared" si="5"/>
        <v>24</v>
      </c>
      <c r="G91" s="34">
        <v>3785</v>
      </c>
      <c r="H91" s="62">
        <v>0</v>
      </c>
      <c r="I91" s="58">
        <f t="shared" si="7"/>
        <v>3785</v>
      </c>
      <c r="J91" s="58">
        <f t="shared" si="6"/>
        <v>90840</v>
      </c>
      <c r="K91" s="128">
        <v>4200105</v>
      </c>
    </row>
    <row r="92" spans="1:11" x14ac:dyDescent="0.2">
      <c r="A92" s="34" t="s">
        <v>115</v>
      </c>
      <c r="B92" s="34"/>
      <c r="C92" s="34">
        <v>427</v>
      </c>
      <c r="D92" s="60">
        <f t="shared" si="4"/>
        <v>5124</v>
      </c>
      <c r="E92" s="61">
        <v>0</v>
      </c>
      <c r="F92" s="60">
        <f t="shared" si="5"/>
        <v>5124</v>
      </c>
      <c r="G92" s="34">
        <v>1854</v>
      </c>
      <c r="H92" s="62">
        <v>0</v>
      </c>
      <c r="I92" s="58">
        <f t="shared" si="7"/>
        <v>1854</v>
      </c>
      <c r="J92" s="58">
        <f t="shared" si="6"/>
        <v>9499896</v>
      </c>
      <c r="K92" s="128">
        <v>4200105</v>
      </c>
    </row>
    <row r="93" spans="1:11" x14ac:dyDescent="0.2">
      <c r="A93" s="34" t="s">
        <v>116</v>
      </c>
      <c r="B93" s="34"/>
      <c r="C93" s="34">
        <v>10</v>
      </c>
      <c r="D93" s="60">
        <f t="shared" si="4"/>
        <v>120</v>
      </c>
      <c r="E93" s="61">
        <v>0</v>
      </c>
      <c r="F93" s="60">
        <f t="shared" si="5"/>
        <v>120</v>
      </c>
      <c r="G93" s="34">
        <v>283</v>
      </c>
      <c r="H93" s="62">
        <v>0</v>
      </c>
      <c r="I93" s="58">
        <f t="shared" si="7"/>
        <v>283</v>
      </c>
      <c r="J93" s="58">
        <f t="shared" si="6"/>
        <v>33960</v>
      </c>
      <c r="K93" s="128">
        <v>4200105</v>
      </c>
    </row>
    <row r="94" spans="1:11" x14ac:dyDescent="0.2">
      <c r="A94" s="34" t="s">
        <v>117</v>
      </c>
      <c r="B94" s="34"/>
      <c r="C94" s="34">
        <v>427</v>
      </c>
      <c r="D94" s="60">
        <f t="shared" si="4"/>
        <v>5124</v>
      </c>
      <c r="E94" s="61">
        <v>0</v>
      </c>
      <c r="F94" s="60">
        <f t="shared" si="5"/>
        <v>5124</v>
      </c>
      <c r="G94" s="34">
        <v>1688</v>
      </c>
      <c r="H94" s="62">
        <v>0</v>
      </c>
      <c r="I94" s="58">
        <f t="shared" si="7"/>
        <v>1688</v>
      </c>
      <c r="J94" s="58">
        <f t="shared" si="6"/>
        <v>8649312</v>
      </c>
      <c r="K94" s="128">
        <v>4200105</v>
      </c>
    </row>
    <row r="95" spans="1:11" x14ac:dyDescent="0.2">
      <c r="A95" s="34" t="s">
        <v>116</v>
      </c>
      <c r="B95" s="34"/>
      <c r="C95" s="34">
        <v>390</v>
      </c>
      <c r="D95" s="60">
        <f t="shared" si="4"/>
        <v>4680</v>
      </c>
      <c r="E95" s="61">
        <v>0</v>
      </c>
      <c r="F95" s="60">
        <f t="shared" si="5"/>
        <v>4680</v>
      </c>
      <c r="G95" s="34">
        <v>119</v>
      </c>
      <c r="H95" s="62">
        <v>0</v>
      </c>
      <c r="I95" s="58">
        <f t="shared" si="7"/>
        <v>119</v>
      </c>
      <c r="J95" s="58">
        <f t="shared" si="6"/>
        <v>556920</v>
      </c>
      <c r="K95" s="128">
        <v>4200105</v>
      </c>
    </row>
    <row r="96" spans="1:11" x14ac:dyDescent="0.2">
      <c r="A96" s="34" t="s">
        <v>118</v>
      </c>
      <c r="B96" s="34"/>
      <c r="C96" s="34">
        <v>36</v>
      </c>
      <c r="D96" s="60">
        <f t="shared" si="4"/>
        <v>432</v>
      </c>
      <c r="E96" s="61">
        <v>0</v>
      </c>
      <c r="F96" s="60">
        <f t="shared" si="5"/>
        <v>432</v>
      </c>
      <c r="G96" s="34">
        <v>57658</v>
      </c>
      <c r="H96" s="62">
        <v>0</v>
      </c>
      <c r="I96" s="58">
        <f t="shared" si="7"/>
        <v>57658</v>
      </c>
      <c r="J96" s="58">
        <f t="shared" si="6"/>
        <v>24908256</v>
      </c>
      <c r="K96" s="128">
        <v>4200105</v>
      </c>
    </row>
    <row r="97" spans="1:11" x14ac:dyDescent="0.2">
      <c r="A97" s="34" t="s">
        <v>119</v>
      </c>
      <c r="B97" s="34"/>
      <c r="C97" s="34">
        <v>2</v>
      </c>
      <c r="D97" s="60">
        <f t="shared" si="4"/>
        <v>24</v>
      </c>
      <c r="E97" s="61">
        <v>0</v>
      </c>
      <c r="F97" s="60">
        <f t="shared" si="5"/>
        <v>24</v>
      </c>
      <c r="G97" s="34">
        <v>937</v>
      </c>
      <c r="H97" s="62">
        <v>0</v>
      </c>
      <c r="I97" s="58">
        <f t="shared" si="7"/>
        <v>937</v>
      </c>
      <c r="J97" s="58">
        <f t="shared" si="6"/>
        <v>22488</v>
      </c>
      <c r="K97" s="128">
        <v>4200105</v>
      </c>
    </row>
    <row r="98" spans="1:11" x14ac:dyDescent="0.2">
      <c r="A98" s="71" t="s">
        <v>120</v>
      </c>
      <c r="B98" s="34"/>
      <c r="C98" s="71">
        <v>1</v>
      </c>
      <c r="D98" s="60">
        <f t="shared" si="4"/>
        <v>12</v>
      </c>
      <c r="E98" s="61">
        <v>0</v>
      </c>
      <c r="F98" s="60">
        <f t="shared" si="5"/>
        <v>12</v>
      </c>
      <c r="G98" s="71">
        <v>6891</v>
      </c>
      <c r="H98" s="62">
        <v>0</v>
      </c>
      <c r="I98" s="58">
        <f t="shared" si="7"/>
        <v>6891</v>
      </c>
      <c r="J98" s="58">
        <f t="shared" si="6"/>
        <v>82692</v>
      </c>
      <c r="K98" s="128">
        <v>4200105</v>
      </c>
    </row>
    <row r="99" spans="1:11" x14ac:dyDescent="0.2">
      <c r="A99" s="34" t="s">
        <v>121</v>
      </c>
      <c r="B99" s="34"/>
      <c r="C99" s="34">
        <v>830</v>
      </c>
      <c r="D99" s="60">
        <f t="shared" si="4"/>
        <v>9960</v>
      </c>
      <c r="E99" s="61">
        <v>0</v>
      </c>
      <c r="F99" s="60">
        <f t="shared" si="5"/>
        <v>9960</v>
      </c>
      <c r="G99" s="34">
        <v>1292</v>
      </c>
      <c r="H99" s="62">
        <v>0</v>
      </c>
      <c r="I99" s="58">
        <f t="shared" si="7"/>
        <v>1292</v>
      </c>
      <c r="J99" s="58">
        <f t="shared" si="6"/>
        <v>12868320</v>
      </c>
      <c r="K99" s="128">
        <v>4200105</v>
      </c>
    </row>
    <row r="100" spans="1:11" x14ac:dyDescent="0.2">
      <c r="A100" s="34" t="s">
        <v>122</v>
      </c>
      <c r="B100" s="34"/>
      <c r="C100" s="34">
        <v>2</v>
      </c>
      <c r="D100" s="60">
        <f t="shared" si="4"/>
        <v>24</v>
      </c>
      <c r="E100" s="61">
        <v>0</v>
      </c>
      <c r="F100" s="60">
        <f t="shared" si="5"/>
        <v>24</v>
      </c>
      <c r="G100" s="34">
        <v>208</v>
      </c>
      <c r="H100" s="62">
        <v>0</v>
      </c>
      <c r="I100" s="58">
        <f t="shared" si="7"/>
        <v>208</v>
      </c>
      <c r="J100" s="58">
        <f t="shared" si="6"/>
        <v>4992</v>
      </c>
      <c r="K100" s="128">
        <v>4200105</v>
      </c>
    </row>
    <row r="101" spans="1:11" x14ac:dyDescent="0.2">
      <c r="A101" s="34" t="s">
        <v>123</v>
      </c>
      <c r="B101" s="34"/>
      <c r="C101" s="34">
        <v>2</v>
      </c>
      <c r="D101" s="60">
        <f t="shared" si="4"/>
        <v>24</v>
      </c>
      <c r="E101" s="61">
        <v>0</v>
      </c>
      <c r="F101" s="60">
        <f t="shared" si="5"/>
        <v>24</v>
      </c>
      <c r="G101" s="34">
        <v>271</v>
      </c>
      <c r="H101" s="62">
        <v>0</v>
      </c>
      <c r="I101" s="58">
        <f t="shared" si="7"/>
        <v>271</v>
      </c>
      <c r="J101" s="58">
        <f t="shared" si="6"/>
        <v>6504</v>
      </c>
      <c r="K101" s="128">
        <v>4200105</v>
      </c>
    </row>
    <row r="102" spans="1:11" x14ac:dyDescent="0.2">
      <c r="A102" s="34" t="s">
        <v>124</v>
      </c>
      <c r="B102" s="34"/>
      <c r="C102" s="34">
        <v>1</v>
      </c>
      <c r="D102" s="60">
        <f t="shared" si="4"/>
        <v>12</v>
      </c>
      <c r="E102" s="61">
        <v>0</v>
      </c>
      <c r="F102" s="60">
        <f t="shared" si="5"/>
        <v>12</v>
      </c>
      <c r="G102" s="34">
        <v>41808</v>
      </c>
      <c r="H102" s="62">
        <v>0</v>
      </c>
      <c r="I102" s="58">
        <f t="shared" si="7"/>
        <v>41808</v>
      </c>
      <c r="J102" s="58">
        <f t="shared" si="6"/>
        <v>501696</v>
      </c>
      <c r="K102" s="128">
        <v>4200105</v>
      </c>
    </row>
    <row r="103" spans="1:11" x14ac:dyDescent="0.2">
      <c r="A103" s="34" t="s">
        <v>125</v>
      </c>
      <c r="B103" s="34"/>
      <c r="C103" s="34">
        <v>83</v>
      </c>
      <c r="D103" s="60">
        <f t="shared" si="4"/>
        <v>996</v>
      </c>
      <c r="E103" s="61">
        <v>0</v>
      </c>
      <c r="F103" s="60">
        <f t="shared" si="5"/>
        <v>996</v>
      </c>
      <c r="G103" s="34">
        <v>79</v>
      </c>
      <c r="H103" s="62">
        <v>0</v>
      </c>
      <c r="I103" s="58">
        <f t="shared" si="7"/>
        <v>79</v>
      </c>
      <c r="J103" s="58">
        <f t="shared" si="6"/>
        <v>78684</v>
      </c>
      <c r="K103" s="128">
        <v>4200105</v>
      </c>
    </row>
    <row r="104" spans="1:11" x14ac:dyDescent="0.2">
      <c r="A104" s="34" t="s">
        <v>126</v>
      </c>
      <c r="B104" s="34"/>
      <c r="C104" s="34">
        <v>54</v>
      </c>
      <c r="D104" s="60">
        <f t="shared" si="4"/>
        <v>648</v>
      </c>
      <c r="E104" s="61">
        <v>0</v>
      </c>
      <c r="F104" s="60">
        <f t="shared" si="5"/>
        <v>648</v>
      </c>
      <c r="G104" s="34">
        <v>625</v>
      </c>
      <c r="H104" s="62">
        <v>0</v>
      </c>
      <c r="I104" s="58">
        <f t="shared" si="7"/>
        <v>625</v>
      </c>
      <c r="J104" s="58">
        <f t="shared" si="6"/>
        <v>405000</v>
      </c>
      <c r="K104" s="128">
        <v>4200105</v>
      </c>
    </row>
    <row r="105" spans="1:11" x14ac:dyDescent="0.2">
      <c r="A105" s="34" t="s">
        <v>127</v>
      </c>
      <c r="B105" s="34"/>
      <c r="C105" s="34">
        <v>1</v>
      </c>
      <c r="D105" s="60">
        <f t="shared" si="4"/>
        <v>12</v>
      </c>
      <c r="E105" s="61">
        <v>0</v>
      </c>
      <c r="F105" s="60">
        <f t="shared" si="5"/>
        <v>12</v>
      </c>
      <c r="G105" s="34">
        <v>1350</v>
      </c>
      <c r="H105" s="62">
        <v>0</v>
      </c>
      <c r="I105" s="58">
        <f t="shared" si="7"/>
        <v>1350</v>
      </c>
      <c r="J105" s="58">
        <f t="shared" si="6"/>
        <v>16200</v>
      </c>
      <c r="K105" s="128">
        <v>4200105</v>
      </c>
    </row>
    <row r="106" spans="1:11" x14ac:dyDescent="0.2">
      <c r="A106" s="34" t="s">
        <v>128</v>
      </c>
      <c r="B106" s="34"/>
      <c r="C106" s="34">
        <v>1</v>
      </c>
      <c r="D106" s="60">
        <f t="shared" si="4"/>
        <v>12</v>
      </c>
      <c r="E106" s="61">
        <v>0</v>
      </c>
      <c r="F106" s="60">
        <f t="shared" si="5"/>
        <v>12</v>
      </c>
      <c r="G106" s="34">
        <v>2750</v>
      </c>
      <c r="H106" s="62">
        <v>0</v>
      </c>
      <c r="I106" s="58">
        <f t="shared" si="7"/>
        <v>2750</v>
      </c>
      <c r="J106" s="58">
        <f t="shared" si="6"/>
        <v>33000</v>
      </c>
      <c r="K106" s="128">
        <v>4200105</v>
      </c>
    </row>
    <row r="107" spans="1:11" x14ac:dyDescent="0.2">
      <c r="A107" s="34" t="s">
        <v>129</v>
      </c>
      <c r="B107" s="34"/>
      <c r="C107" s="34">
        <v>10</v>
      </c>
      <c r="D107" s="60">
        <f t="shared" si="4"/>
        <v>120</v>
      </c>
      <c r="E107" s="61">
        <v>0</v>
      </c>
      <c r="F107" s="60">
        <f t="shared" si="5"/>
        <v>120</v>
      </c>
      <c r="G107" s="34">
        <v>520</v>
      </c>
      <c r="H107" s="62">
        <v>0</v>
      </c>
      <c r="I107" s="58">
        <f t="shared" si="7"/>
        <v>520</v>
      </c>
      <c r="J107" s="58">
        <f t="shared" si="6"/>
        <v>62400</v>
      </c>
      <c r="K107" s="128">
        <v>4200105</v>
      </c>
    </row>
    <row r="108" spans="1:11" x14ac:dyDescent="0.2">
      <c r="A108" s="34" t="s">
        <v>130</v>
      </c>
      <c r="B108" s="34"/>
      <c r="C108" s="34">
        <v>50</v>
      </c>
      <c r="D108" s="60">
        <f t="shared" si="4"/>
        <v>600</v>
      </c>
      <c r="E108" s="61">
        <v>0</v>
      </c>
      <c r="F108" s="60">
        <f t="shared" si="5"/>
        <v>600</v>
      </c>
      <c r="G108" s="34">
        <v>1865</v>
      </c>
      <c r="H108" s="62">
        <v>0</v>
      </c>
      <c r="I108" s="58">
        <f t="shared" si="7"/>
        <v>1865</v>
      </c>
      <c r="J108" s="58">
        <f t="shared" si="6"/>
        <v>1119000</v>
      </c>
      <c r="K108" s="128">
        <v>4200105</v>
      </c>
    </row>
    <row r="109" spans="1:11" x14ac:dyDescent="0.2">
      <c r="A109" s="34" t="s">
        <v>131</v>
      </c>
      <c r="B109" s="34"/>
      <c r="C109" s="74">
        <v>392.36</v>
      </c>
      <c r="D109" s="60">
        <f t="shared" si="4"/>
        <v>4708.32</v>
      </c>
      <c r="E109" s="61">
        <v>0</v>
      </c>
      <c r="F109" s="60">
        <f t="shared" si="5"/>
        <v>4708.32</v>
      </c>
      <c r="G109" s="74">
        <v>30</v>
      </c>
      <c r="H109" s="62">
        <v>0</v>
      </c>
      <c r="I109" s="58">
        <f t="shared" si="7"/>
        <v>30</v>
      </c>
      <c r="J109" s="58">
        <f t="shared" si="6"/>
        <v>141249.59999999998</v>
      </c>
      <c r="K109" s="128">
        <v>4200105</v>
      </c>
    </row>
    <row r="110" spans="1:11" x14ac:dyDescent="0.2">
      <c r="A110" s="34" t="s">
        <v>132</v>
      </c>
      <c r="B110" s="34"/>
      <c r="C110" s="34">
        <v>387</v>
      </c>
      <c r="D110" s="60">
        <f t="shared" si="4"/>
        <v>4644</v>
      </c>
      <c r="E110" s="61">
        <v>0</v>
      </c>
      <c r="F110" s="60">
        <v>3844</v>
      </c>
      <c r="G110" s="34">
        <v>7500</v>
      </c>
      <c r="H110" s="62">
        <v>0</v>
      </c>
      <c r="I110" s="58">
        <f t="shared" si="7"/>
        <v>7500</v>
      </c>
      <c r="J110" s="58">
        <f t="shared" si="6"/>
        <v>28830000</v>
      </c>
      <c r="K110" s="128">
        <v>4200105</v>
      </c>
    </row>
    <row r="111" spans="1:11" x14ac:dyDescent="0.2">
      <c r="A111" s="34" t="s">
        <v>133</v>
      </c>
      <c r="B111" s="34"/>
      <c r="C111" s="34">
        <v>150</v>
      </c>
      <c r="D111" s="60">
        <f t="shared" si="4"/>
        <v>1800</v>
      </c>
      <c r="E111" s="61">
        <v>0</v>
      </c>
      <c r="F111" s="60">
        <f t="shared" si="5"/>
        <v>1800</v>
      </c>
      <c r="G111" s="34">
        <v>469</v>
      </c>
      <c r="H111" s="62">
        <v>0</v>
      </c>
      <c r="I111" s="58">
        <f t="shared" si="7"/>
        <v>469</v>
      </c>
      <c r="J111" s="58">
        <f t="shared" si="6"/>
        <v>844200</v>
      </c>
      <c r="K111" s="128">
        <v>4200105</v>
      </c>
    </row>
    <row r="112" spans="1:11" x14ac:dyDescent="0.2">
      <c r="A112" s="34" t="s">
        <v>134</v>
      </c>
      <c r="B112" s="34"/>
      <c r="C112" s="34">
        <v>663</v>
      </c>
      <c r="D112" s="60">
        <f t="shared" si="4"/>
        <v>7956</v>
      </c>
      <c r="E112" s="61">
        <v>0</v>
      </c>
      <c r="F112" s="60">
        <f t="shared" si="5"/>
        <v>7956</v>
      </c>
      <c r="G112" s="34">
        <v>563</v>
      </c>
      <c r="H112" s="62">
        <v>0</v>
      </c>
      <c r="I112" s="58">
        <f t="shared" si="7"/>
        <v>563</v>
      </c>
      <c r="J112" s="58">
        <f t="shared" si="6"/>
        <v>4479228</v>
      </c>
      <c r="K112" s="128">
        <v>4200105</v>
      </c>
    </row>
    <row r="113" spans="1:11" x14ac:dyDescent="0.2">
      <c r="A113" s="34" t="s">
        <v>135</v>
      </c>
      <c r="B113" s="34"/>
      <c r="C113" s="34">
        <v>5</v>
      </c>
      <c r="D113" s="60">
        <f t="shared" si="4"/>
        <v>60</v>
      </c>
      <c r="E113" s="61">
        <v>0</v>
      </c>
      <c r="F113" s="60">
        <f t="shared" si="5"/>
        <v>60</v>
      </c>
      <c r="G113" s="34">
        <v>2781</v>
      </c>
      <c r="H113" s="62">
        <v>0</v>
      </c>
      <c r="I113" s="58">
        <f t="shared" si="7"/>
        <v>2781</v>
      </c>
      <c r="J113" s="58">
        <f t="shared" si="6"/>
        <v>166860</v>
      </c>
      <c r="K113" s="128">
        <v>4200105</v>
      </c>
    </row>
    <row r="114" spans="1:11" x14ac:dyDescent="0.2">
      <c r="A114" s="34" t="s">
        <v>136</v>
      </c>
      <c r="B114" s="34"/>
      <c r="C114" s="34">
        <v>41</v>
      </c>
      <c r="D114" s="60">
        <f t="shared" si="4"/>
        <v>492</v>
      </c>
      <c r="E114" s="61">
        <v>0</v>
      </c>
      <c r="F114" s="60">
        <f t="shared" si="5"/>
        <v>492</v>
      </c>
      <c r="G114" s="34">
        <v>2916</v>
      </c>
      <c r="H114" s="62">
        <v>0</v>
      </c>
      <c r="I114" s="58">
        <f t="shared" si="7"/>
        <v>2916</v>
      </c>
      <c r="J114" s="58">
        <f t="shared" si="6"/>
        <v>1434672</v>
      </c>
      <c r="K114" s="128">
        <v>4200105</v>
      </c>
    </row>
    <row r="115" spans="1:11" x14ac:dyDescent="0.2">
      <c r="A115" s="34" t="s">
        <v>137</v>
      </c>
      <c r="B115" s="34"/>
      <c r="C115" s="34">
        <v>174</v>
      </c>
      <c r="D115" s="60">
        <f t="shared" si="4"/>
        <v>2088</v>
      </c>
      <c r="E115" s="61">
        <v>0</v>
      </c>
      <c r="F115" s="60">
        <f t="shared" si="5"/>
        <v>2088</v>
      </c>
      <c r="G115" s="34">
        <v>2812</v>
      </c>
      <c r="H115" s="62">
        <v>0</v>
      </c>
      <c r="I115" s="58">
        <f t="shared" si="7"/>
        <v>2812</v>
      </c>
      <c r="J115" s="58">
        <f t="shared" si="6"/>
        <v>5871456</v>
      </c>
      <c r="K115" s="128">
        <v>4200105</v>
      </c>
    </row>
    <row r="116" spans="1:11" x14ac:dyDescent="0.2">
      <c r="A116" s="34" t="s">
        <v>138</v>
      </c>
      <c r="B116" s="34"/>
      <c r="C116" s="34">
        <v>1</v>
      </c>
      <c r="D116" s="60">
        <f t="shared" si="4"/>
        <v>12</v>
      </c>
      <c r="E116" s="61">
        <v>0</v>
      </c>
      <c r="F116" s="60">
        <f t="shared" si="5"/>
        <v>12</v>
      </c>
      <c r="G116" s="34">
        <v>12104</v>
      </c>
      <c r="H116" s="62">
        <v>0</v>
      </c>
      <c r="I116" s="58">
        <f t="shared" si="7"/>
        <v>12104</v>
      </c>
      <c r="J116" s="58">
        <f t="shared" si="6"/>
        <v>145248</v>
      </c>
      <c r="K116" s="128">
        <v>4200105</v>
      </c>
    </row>
    <row r="117" spans="1:11" x14ac:dyDescent="0.2">
      <c r="A117" s="34" t="s">
        <v>139</v>
      </c>
      <c r="B117" s="34"/>
      <c r="C117" s="34">
        <v>42</v>
      </c>
      <c r="D117" s="60">
        <f t="shared" si="4"/>
        <v>504</v>
      </c>
      <c r="E117" s="61">
        <v>0</v>
      </c>
      <c r="F117" s="60">
        <f t="shared" si="5"/>
        <v>504</v>
      </c>
      <c r="G117" s="34">
        <v>1667</v>
      </c>
      <c r="H117" s="62">
        <v>0</v>
      </c>
      <c r="I117" s="58">
        <f t="shared" si="7"/>
        <v>1667</v>
      </c>
      <c r="J117" s="58">
        <f t="shared" si="6"/>
        <v>840168</v>
      </c>
      <c r="K117" s="128">
        <v>4200105</v>
      </c>
    </row>
    <row r="118" spans="1:11" x14ac:dyDescent="0.2">
      <c r="A118" s="34" t="s">
        <v>140</v>
      </c>
      <c r="B118" s="34"/>
      <c r="C118" s="34">
        <v>2</v>
      </c>
      <c r="D118" s="60">
        <f t="shared" si="4"/>
        <v>24</v>
      </c>
      <c r="E118" s="61">
        <v>0</v>
      </c>
      <c r="F118" s="60">
        <f t="shared" si="5"/>
        <v>24</v>
      </c>
      <c r="G118" s="34">
        <v>23</v>
      </c>
      <c r="H118" s="62">
        <v>0</v>
      </c>
      <c r="I118" s="58">
        <f t="shared" si="7"/>
        <v>23</v>
      </c>
      <c r="J118" s="58">
        <f t="shared" si="6"/>
        <v>552</v>
      </c>
      <c r="K118" s="128">
        <v>4200105</v>
      </c>
    </row>
    <row r="119" spans="1:11" x14ac:dyDescent="0.2">
      <c r="A119" s="34" t="s">
        <v>141</v>
      </c>
      <c r="B119" s="34"/>
      <c r="C119" s="34">
        <v>455</v>
      </c>
      <c r="D119" s="60">
        <f t="shared" si="4"/>
        <v>5460</v>
      </c>
      <c r="E119" s="61">
        <v>0</v>
      </c>
      <c r="F119" s="60">
        <f t="shared" si="5"/>
        <v>5460</v>
      </c>
      <c r="G119" s="34">
        <v>246</v>
      </c>
      <c r="H119" s="62">
        <v>0</v>
      </c>
      <c r="I119" s="58">
        <f t="shared" si="7"/>
        <v>246</v>
      </c>
      <c r="J119" s="58">
        <f t="shared" si="6"/>
        <v>1343160</v>
      </c>
      <c r="K119" s="128">
        <v>4200105</v>
      </c>
    </row>
    <row r="120" spans="1:11" x14ac:dyDescent="0.2">
      <c r="A120" s="34" t="s">
        <v>142</v>
      </c>
      <c r="B120" s="34"/>
      <c r="C120" s="34">
        <v>1</v>
      </c>
      <c r="D120" s="60">
        <f t="shared" si="4"/>
        <v>12</v>
      </c>
      <c r="E120" s="61">
        <v>0</v>
      </c>
      <c r="F120" s="60">
        <f t="shared" si="5"/>
        <v>12</v>
      </c>
      <c r="G120" s="34">
        <v>3104</v>
      </c>
      <c r="H120" s="62">
        <v>0</v>
      </c>
      <c r="I120" s="58">
        <f t="shared" si="7"/>
        <v>3104</v>
      </c>
      <c r="J120" s="58">
        <f t="shared" si="6"/>
        <v>37248</v>
      </c>
      <c r="K120" s="128">
        <v>4200105</v>
      </c>
    </row>
    <row r="121" spans="1:11" x14ac:dyDescent="0.2">
      <c r="A121" s="34" t="s">
        <v>143</v>
      </c>
      <c r="B121" s="34"/>
      <c r="C121" s="34">
        <v>1</v>
      </c>
      <c r="D121" s="60">
        <f t="shared" si="4"/>
        <v>12</v>
      </c>
      <c r="E121" s="61">
        <v>0</v>
      </c>
      <c r="F121" s="60">
        <f t="shared" si="5"/>
        <v>12</v>
      </c>
      <c r="G121" s="34">
        <v>2917</v>
      </c>
      <c r="H121" s="62">
        <v>0</v>
      </c>
      <c r="I121" s="58">
        <f t="shared" si="7"/>
        <v>2917</v>
      </c>
      <c r="J121" s="58">
        <f t="shared" si="6"/>
        <v>35004</v>
      </c>
      <c r="K121" s="128">
        <v>4200105</v>
      </c>
    </row>
    <row r="122" spans="1:11" x14ac:dyDescent="0.2">
      <c r="A122" s="34" t="s">
        <v>144</v>
      </c>
      <c r="B122" s="34"/>
      <c r="C122" s="34">
        <v>1</v>
      </c>
      <c r="D122" s="60">
        <f t="shared" si="4"/>
        <v>12</v>
      </c>
      <c r="E122" s="61">
        <v>0</v>
      </c>
      <c r="F122" s="60">
        <f t="shared" si="5"/>
        <v>12</v>
      </c>
      <c r="G122" s="34">
        <v>1500</v>
      </c>
      <c r="H122" s="62">
        <v>0</v>
      </c>
      <c r="I122" s="58">
        <f t="shared" si="7"/>
        <v>1500</v>
      </c>
      <c r="J122" s="58">
        <f t="shared" si="6"/>
        <v>18000</v>
      </c>
      <c r="K122" s="128">
        <v>4200105</v>
      </c>
    </row>
    <row r="123" spans="1:11" x14ac:dyDescent="0.2">
      <c r="A123" s="34" t="s">
        <v>145</v>
      </c>
      <c r="B123" s="34"/>
      <c r="C123" s="34">
        <v>1</v>
      </c>
      <c r="D123" s="60">
        <f t="shared" si="4"/>
        <v>12</v>
      </c>
      <c r="E123" s="61">
        <v>0</v>
      </c>
      <c r="F123" s="60">
        <f t="shared" si="5"/>
        <v>12</v>
      </c>
      <c r="G123" s="34">
        <v>5667</v>
      </c>
      <c r="H123" s="62">
        <v>0</v>
      </c>
      <c r="I123" s="58">
        <f t="shared" si="7"/>
        <v>5667</v>
      </c>
      <c r="J123" s="58">
        <f t="shared" si="6"/>
        <v>68004</v>
      </c>
      <c r="K123" s="128">
        <v>4200105</v>
      </c>
    </row>
    <row r="124" spans="1:11" x14ac:dyDescent="0.2">
      <c r="A124" s="34" t="s">
        <v>146</v>
      </c>
      <c r="B124" s="34"/>
      <c r="C124" s="34">
        <v>1</v>
      </c>
      <c r="D124" s="60">
        <f t="shared" si="4"/>
        <v>12</v>
      </c>
      <c r="E124" s="61">
        <v>0</v>
      </c>
      <c r="F124" s="60">
        <f t="shared" si="5"/>
        <v>12</v>
      </c>
      <c r="G124" s="34">
        <v>4583</v>
      </c>
      <c r="H124" s="62">
        <v>0</v>
      </c>
      <c r="I124" s="58">
        <f t="shared" si="7"/>
        <v>4583</v>
      </c>
      <c r="J124" s="58">
        <f t="shared" si="6"/>
        <v>54996</v>
      </c>
      <c r="K124" s="128">
        <v>4200105</v>
      </c>
    </row>
    <row r="125" spans="1:11" x14ac:dyDescent="0.2">
      <c r="A125" s="34" t="s">
        <v>147</v>
      </c>
      <c r="B125" s="34"/>
      <c r="C125" s="34">
        <v>40</v>
      </c>
      <c r="D125" s="60">
        <f t="shared" si="4"/>
        <v>480</v>
      </c>
      <c r="E125" s="61">
        <v>0</v>
      </c>
      <c r="F125" s="60">
        <f t="shared" si="5"/>
        <v>480</v>
      </c>
      <c r="G125" s="34">
        <v>70</v>
      </c>
      <c r="H125" s="62">
        <v>0</v>
      </c>
      <c r="I125" s="58">
        <f t="shared" si="7"/>
        <v>70</v>
      </c>
      <c r="J125" s="58">
        <f t="shared" si="6"/>
        <v>33600</v>
      </c>
      <c r="K125" s="128">
        <v>4200105</v>
      </c>
    </row>
    <row r="126" spans="1:11" x14ac:dyDescent="0.2">
      <c r="A126" s="34" t="s">
        <v>148</v>
      </c>
      <c r="B126" s="34"/>
      <c r="C126" s="34">
        <v>350</v>
      </c>
      <c r="D126" s="60">
        <f t="shared" ref="D126:D144" si="8">C126*12</f>
        <v>4200</v>
      </c>
      <c r="E126" s="61">
        <v>0</v>
      </c>
      <c r="F126" s="60">
        <f t="shared" ref="F126:F144" si="9">D126-E126</f>
        <v>4200</v>
      </c>
      <c r="G126" s="34">
        <v>375</v>
      </c>
      <c r="H126" s="62">
        <v>0</v>
      </c>
      <c r="I126" s="58">
        <f t="shared" si="7"/>
        <v>375</v>
      </c>
      <c r="J126" s="58">
        <f t="shared" ref="J126:J144" si="10">+I126*F126</f>
        <v>1575000</v>
      </c>
      <c r="K126" s="128">
        <v>4200105</v>
      </c>
    </row>
    <row r="127" spans="1:11" x14ac:dyDescent="0.2">
      <c r="A127" s="34" t="s">
        <v>149</v>
      </c>
      <c r="B127" s="34"/>
      <c r="C127" s="34">
        <v>612</v>
      </c>
      <c r="D127" s="60">
        <f t="shared" si="8"/>
        <v>7344</v>
      </c>
      <c r="E127" s="61">
        <v>0</v>
      </c>
      <c r="F127" s="60">
        <f t="shared" si="9"/>
        <v>7344</v>
      </c>
      <c r="G127" s="34">
        <v>719</v>
      </c>
      <c r="H127" s="62">
        <v>0</v>
      </c>
      <c r="I127" s="58">
        <f t="shared" si="7"/>
        <v>719</v>
      </c>
      <c r="J127" s="58">
        <f t="shared" si="10"/>
        <v>5280336</v>
      </c>
      <c r="K127" s="128">
        <v>4200105</v>
      </c>
    </row>
    <row r="128" spans="1:11" x14ac:dyDescent="0.2">
      <c r="A128" s="34" t="s">
        <v>150</v>
      </c>
      <c r="B128" s="34"/>
      <c r="C128" s="34">
        <v>2106</v>
      </c>
      <c r="D128" s="60">
        <f t="shared" si="8"/>
        <v>25272</v>
      </c>
      <c r="E128" s="61">
        <v>0</v>
      </c>
      <c r="F128" s="60">
        <f t="shared" si="9"/>
        <v>25272</v>
      </c>
      <c r="G128" s="34">
        <v>956</v>
      </c>
      <c r="H128" s="62">
        <v>0</v>
      </c>
      <c r="I128" s="58">
        <f t="shared" si="7"/>
        <v>956</v>
      </c>
      <c r="J128" s="58">
        <f t="shared" si="10"/>
        <v>24160032</v>
      </c>
      <c r="K128" s="128">
        <v>4200105</v>
      </c>
    </row>
    <row r="129" spans="1:11" x14ac:dyDescent="0.2">
      <c r="A129" s="34" t="s">
        <v>151</v>
      </c>
      <c r="B129" s="34"/>
      <c r="C129" s="34">
        <v>2</v>
      </c>
      <c r="D129" s="60">
        <f t="shared" si="8"/>
        <v>24</v>
      </c>
      <c r="E129" s="61">
        <v>0</v>
      </c>
      <c r="F129" s="60">
        <f t="shared" si="9"/>
        <v>24</v>
      </c>
      <c r="G129" s="34">
        <v>6250</v>
      </c>
      <c r="H129" s="62">
        <v>0</v>
      </c>
      <c r="I129" s="58">
        <f t="shared" si="7"/>
        <v>6250</v>
      </c>
      <c r="J129" s="58">
        <f t="shared" si="10"/>
        <v>150000</v>
      </c>
      <c r="K129" s="128">
        <v>4200105</v>
      </c>
    </row>
    <row r="130" spans="1:11" x14ac:dyDescent="0.2">
      <c r="A130" s="34" t="s">
        <v>152</v>
      </c>
      <c r="B130" s="34"/>
      <c r="C130" s="34">
        <v>10</v>
      </c>
      <c r="D130" s="60">
        <f t="shared" si="8"/>
        <v>120</v>
      </c>
      <c r="E130" s="61">
        <v>0</v>
      </c>
      <c r="F130" s="60">
        <f t="shared" si="9"/>
        <v>120</v>
      </c>
      <c r="G130" s="34">
        <v>1458</v>
      </c>
      <c r="H130" s="62">
        <v>0</v>
      </c>
      <c r="I130" s="58">
        <f t="shared" si="7"/>
        <v>1458</v>
      </c>
      <c r="J130" s="58">
        <f t="shared" si="10"/>
        <v>174960</v>
      </c>
      <c r="K130" s="128">
        <v>4200105</v>
      </c>
    </row>
    <row r="131" spans="1:11" x14ac:dyDescent="0.2">
      <c r="A131" s="34" t="s">
        <v>153</v>
      </c>
      <c r="B131" s="34"/>
      <c r="C131" s="34">
        <v>1</v>
      </c>
      <c r="D131" s="60">
        <f t="shared" si="8"/>
        <v>12</v>
      </c>
      <c r="E131" s="61">
        <v>0</v>
      </c>
      <c r="F131" s="60">
        <f t="shared" si="9"/>
        <v>12</v>
      </c>
      <c r="G131" s="34">
        <v>1167</v>
      </c>
      <c r="H131" s="62">
        <v>0</v>
      </c>
      <c r="I131" s="58">
        <f t="shared" si="7"/>
        <v>1167</v>
      </c>
      <c r="J131" s="58">
        <f t="shared" si="10"/>
        <v>14004</v>
      </c>
      <c r="K131" s="128">
        <v>4200105</v>
      </c>
    </row>
    <row r="132" spans="1:11" x14ac:dyDescent="0.2">
      <c r="A132" s="34" t="s">
        <v>154</v>
      </c>
      <c r="B132" s="34"/>
      <c r="C132" s="34">
        <v>40</v>
      </c>
      <c r="D132" s="60">
        <f t="shared" si="8"/>
        <v>480</v>
      </c>
      <c r="E132" s="61">
        <v>0</v>
      </c>
      <c r="F132" s="60">
        <f t="shared" si="9"/>
        <v>480</v>
      </c>
      <c r="G132" s="34">
        <v>33</v>
      </c>
      <c r="H132" s="62">
        <v>0</v>
      </c>
      <c r="I132" s="58">
        <f t="shared" si="7"/>
        <v>33</v>
      </c>
      <c r="J132" s="58">
        <f t="shared" si="10"/>
        <v>15840</v>
      </c>
      <c r="K132" s="128">
        <v>4200105</v>
      </c>
    </row>
    <row r="133" spans="1:11" x14ac:dyDescent="0.2">
      <c r="A133" s="34" t="s">
        <v>155</v>
      </c>
      <c r="B133" s="34"/>
      <c r="C133" s="34">
        <v>13</v>
      </c>
      <c r="D133" s="60">
        <f t="shared" si="8"/>
        <v>156</v>
      </c>
      <c r="E133" s="61">
        <v>0</v>
      </c>
      <c r="F133" s="60">
        <f t="shared" si="9"/>
        <v>156</v>
      </c>
      <c r="G133" s="34">
        <v>58</v>
      </c>
      <c r="H133" s="62">
        <v>0</v>
      </c>
      <c r="I133" s="58">
        <f t="shared" si="7"/>
        <v>58</v>
      </c>
      <c r="J133" s="58">
        <f t="shared" si="10"/>
        <v>9048</v>
      </c>
      <c r="K133" s="128">
        <v>4200105</v>
      </c>
    </row>
    <row r="134" spans="1:11" x14ac:dyDescent="0.2">
      <c r="A134" s="34" t="s">
        <v>156</v>
      </c>
      <c r="B134" s="34"/>
      <c r="C134" s="34">
        <v>1</v>
      </c>
      <c r="D134" s="60">
        <f t="shared" si="8"/>
        <v>12</v>
      </c>
      <c r="E134" s="61">
        <v>0</v>
      </c>
      <c r="F134" s="60">
        <f t="shared" si="9"/>
        <v>12</v>
      </c>
      <c r="G134" s="34">
        <v>11938</v>
      </c>
      <c r="H134" s="62">
        <v>0</v>
      </c>
      <c r="I134" s="58">
        <f t="shared" si="7"/>
        <v>11938</v>
      </c>
      <c r="J134" s="58">
        <f t="shared" si="10"/>
        <v>143256</v>
      </c>
      <c r="K134" s="128">
        <v>4200105</v>
      </c>
    </row>
    <row r="135" spans="1:11" x14ac:dyDescent="0.2">
      <c r="A135" s="34" t="s">
        <v>157</v>
      </c>
      <c r="B135" s="34"/>
      <c r="C135" s="34">
        <v>2</v>
      </c>
      <c r="D135" s="60">
        <f t="shared" si="8"/>
        <v>24</v>
      </c>
      <c r="E135" s="61">
        <v>0</v>
      </c>
      <c r="F135" s="60">
        <f t="shared" si="9"/>
        <v>24</v>
      </c>
      <c r="G135" s="34">
        <v>28000</v>
      </c>
      <c r="H135" s="62">
        <v>0</v>
      </c>
      <c r="I135" s="58">
        <f t="shared" si="7"/>
        <v>28000</v>
      </c>
      <c r="J135" s="58">
        <f t="shared" si="10"/>
        <v>672000</v>
      </c>
      <c r="K135" s="128">
        <v>4200105</v>
      </c>
    </row>
    <row r="136" spans="1:11" x14ac:dyDescent="0.2">
      <c r="A136" s="34" t="s">
        <v>158</v>
      </c>
      <c r="B136" s="34"/>
      <c r="C136" s="34">
        <v>170</v>
      </c>
      <c r="D136" s="60">
        <f t="shared" si="8"/>
        <v>2040</v>
      </c>
      <c r="E136" s="61">
        <v>0</v>
      </c>
      <c r="F136" s="60">
        <v>1800</v>
      </c>
      <c r="G136" s="34">
        <v>16667</v>
      </c>
      <c r="H136" s="62">
        <v>0</v>
      </c>
      <c r="I136" s="58">
        <f t="shared" si="7"/>
        <v>16667</v>
      </c>
      <c r="J136" s="58">
        <f t="shared" si="10"/>
        <v>30000600</v>
      </c>
      <c r="K136" s="128">
        <v>4200105</v>
      </c>
    </row>
    <row r="137" spans="1:11" x14ac:dyDescent="0.2">
      <c r="A137" s="34" t="s">
        <v>159</v>
      </c>
      <c r="B137" s="34"/>
      <c r="C137" s="34">
        <v>60</v>
      </c>
      <c r="D137" s="60">
        <f t="shared" si="8"/>
        <v>720</v>
      </c>
      <c r="E137" s="61">
        <v>0</v>
      </c>
      <c r="F137" s="60">
        <f t="shared" si="9"/>
        <v>720</v>
      </c>
      <c r="G137" s="34">
        <v>22501</v>
      </c>
      <c r="H137" s="62">
        <v>0</v>
      </c>
      <c r="I137" s="58">
        <f t="shared" si="7"/>
        <v>22501</v>
      </c>
      <c r="J137" s="58">
        <f t="shared" si="10"/>
        <v>16200720</v>
      </c>
      <c r="K137" s="128">
        <v>4200105</v>
      </c>
    </row>
    <row r="138" spans="1:11" x14ac:dyDescent="0.2">
      <c r="A138" s="34" t="s">
        <v>160</v>
      </c>
      <c r="B138" s="34"/>
      <c r="C138" s="34">
        <v>8</v>
      </c>
      <c r="D138" s="60">
        <f t="shared" si="8"/>
        <v>96</v>
      </c>
      <c r="E138" s="61">
        <v>0</v>
      </c>
      <c r="F138" s="60">
        <f t="shared" si="9"/>
        <v>96</v>
      </c>
      <c r="G138" s="34">
        <v>9956</v>
      </c>
      <c r="H138" s="62">
        <v>0</v>
      </c>
      <c r="I138" s="58">
        <f t="shared" si="7"/>
        <v>9956</v>
      </c>
      <c r="J138" s="58">
        <f t="shared" si="10"/>
        <v>955776</v>
      </c>
      <c r="K138" s="128">
        <v>4200105</v>
      </c>
    </row>
    <row r="139" spans="1:11" x14ac:dyDescent="0.2">
      <c r="A139" s="34" t="s">
        <v>161</v>
      </c>
      <c r="B139" s="34"/>
      <c r="C139" s="34">
        <v>4</v>
      </c>
      <c r="D139" s="60">
        <f t="shared" si="8"/>
        <v>48</v>
      </c>
      <c r="E139" s="61">
        <v>0</v>
      </c>
      <c r="F139" s="60">
        <f t="shared" si="9"/>
        <v>48</v>
      </c>
      <c r="G139" s="34">
        <v>900</v>
      </c>
      <c r="H139" s="62">
        <v>0</v>
      </c>
      <c r="I139" s="58">
        <f t="shared" si="7"/>
        <v>900</v>
      </c>
      <c r="J139" s="58">
        <f t="shared" si="10"/>
        <v>43200</v>
      </c>
      <c r="K139" s="128">
        <v>4200105</v>
      </c>
    </row>
    <row r="140" spans="1:11" x14ac:dyDescent="0.2">
      <c r="A140" s="34" t="s">
        <v>162</v>
      </c>
      <c r="B140" s="34"/>
      <c r="C140" s="34">
        <v>1</v>
      </c>
      <c r="D140" s="60">
        <f t="shared" si="8"/>
        <v>12</v>
      </c>
      <c r="E140" s="61">
        <v>0</v>
      </c>
      <c r="F140" s="60">
        <f t="shared" si="9"/>
        <v>12</v>
      </c>
      <c r="G140" s="34">
        <v>4558</v>
      </c>
      <c r="H140" s="62">
        <v>0</v>
      </c>
      <c r="I140" s="58">
        <f t="shared" si="7"/>
        <v>4558</v>
      </c>
      <c r="J140" s="58">
        <f t="shared" si="10"/>
        <v>54696</v>
      </c>
      <c r="K140" s="128">
        <v>4200105</v>
      </c>
    </row>
    <row r="141" spans="1:11" x14ac:dyDescent="0.2">
      <c r="A141" s="34" t="s">
        <v>163</v>
      </c>
      <c r="B141" s="34"/>
      <c r="C141" s="34">
        <v>1</v>
      </c>
      <c r="D141" s="60">
        <f t="shared" si="8"/>
        <v>12</v>
      </c>
      <c r="E141" s="61">
        <v>0</v>
      </c>
      <c r="F141" s="60">
        <f t="shared" si="9"/>
        <v>12</v>
      </c>
      <c r="G141" s="34">
        <v>5727</v>
      </c>
      <c r="H141" s="62">
        <v>0</v>
      </c>
      <c r="I141" s="58">
        <f t="shared" si="7"/>
        <v>5727</v>
      </c>
      <c r="J141" s="58">
        <f t="shared" si="10"/>
        <v>68724</v>
      </c>
      <c r="K141" s="128">
        <v>4200105</v>
      </c>
    </row>
    <row r="142" spans="1:11" x14ac:dyDescent="0.2">
      <c r="A142" s="34" t="s">
        <v>164</v>
      </c>
      <c r="B142" s="34"/>
      <c r="C142" s="34">
        <v>2</v>
      </c>
      <c r="D142" s="60">
        <f t="shared" si="8"/>
        <v>24</v>
      </c>
      <c r="E142" s="61">
        <v>0</v>
      </c>
      <c r="F142" s="60">
        <f t="shared" si="9"/>
        <v>24</v>
      </c>
      <c r="G142" s="34">
        <v>402</v>
      </c>
      <c r="H142" s="62">
        <v>0</v>
      </c>
      <c r="I142" s="58">
        <f t="shared" si="7"/>
        <v>402</v>
      </c>
      <c r="J142" s="58">
        <f t="shared" si="10"/>
        <v>9648</v>
      </c>
      <c r="K142" s="128">
        <v>4200105</v>
      </c>
    </row>
    <row r="143" spans="1:11" x14ac:dyDescent="0.2">
      <c r="A143" s="34" t="s">
        <v>165</v>
      </c>
      <c r="B143" s="34"/>
      <c r="C143" s="34">
        <v>1</v>
      </c>
      <c r="D143" s="60">
        <f t="shared" si="8"/>
        <v>12</v>
      </c>
      <c r="E143" s="61">
        <v>0</v>
      </c>
      <c r="F143" s="60">
        <f t="shared" si="9"/>
        <v>12</v>
      </c>
      <c r="G143" s="34">
        <v>292</v>
      </c>
      <c r="H143" s="62">
        <v>0</v>
      </c>
      <c r="I143" s="58">
        <f t="shared" si="7"/>
        <v>292</v>
      </c>
      <c r="J143" s="58">
        <f t="shared" si="10"/>
        <v>3504</v>
      </c>
      <c r="K143" s="128">
        <v>4200105</v>
      </c>
    </row>
    <row r="144" spans="1:11" x14ac:dyDescent="0.2">
      <c r="A144" s="34" t="s">
        <v>166</v>
      </c>
      <c r="B144" s="34"/>
      <c r="C144" s="34">
        <v>50</v>
      </c>
      <c r="D144" s="60">
        <f t="shared" si="8"/>
        <v>600</v>
      </c>
      <c r="E144" s="61">
        <v>0</v>
      </c>
      <c r="F144" s="60">
        <f t="shared" si="9"/>
        <v>600</v>
      </c>
      <c r="G144" s="34">
        <v>104</v>
      </c>
      <c r="H144" s="62">
        <v>0</v>
      </c>
      <c r="I144" s="58">
        <f t="shared" si="7"/>
        <v>104</v>
      </c>
      <c r="J144" s="58">
        <f t="shared" si="10"/>
        <v>62400</v>
      </c>
      <c r="K144" s="128">
        <v>4200105</v>
      </c>
    </row>
    <row r="145" spans="1:11" x14ac:dyDescent="0.2">
      <c r="A145" s="34" t="s">
        <v>167</v>
      </c>
      <c r="B145" s="34"/>
      <c r="C145" s="34">
        <v>1</v>
      </c>
      <c r="D145" s="60">
        <f t="shared" ref="D145:D266" si="11">C145*12</f>
        <v>12</v>
      </c>
      <c r="E145" s="61">
        <v>0</v>
      </c>
      <c r="F145" s="60">
        <f t="shared" ref="F145:F266" si="12">D145-E145</f>
        <v>12</v>
      </c>
      <c r="G145" s="34">
        <v>542</v>
      </c>
      <c r="H145" s="62">
        <v>0</v>
      </c>
      <c r="I145" s="58">
        <f t="shared" ref="I145:I208" si="13">+G145+(G145*H145)</f>
        <v>542</v>
      </c>
      <c r="J145" s="58">
        <f t="shared" ref="J145:J266" si="14">+I145*F145</f>
        <v>6504</v>
      </c>
      <c r="K145" s="128">
        <v>4200105</v>
      </c>
    </row>
    <row r="146" spans="1:11" x14ac:dyDescent="0.2">
      <c r="A146" s="34" t="s">
        <v>168</v>
      </c>
      <c r="B146" s="34"/>
      <c r="C146" s="34">
        <v>20</v>
      </c>
      <c r="D146" s="60">
        <f t="shared" si="11"/>
        <v>240</v>
      </c>
      <c r="E146" s="61">
        <v>0</v>
      </c>
      <c r="F146" s="60">
        <f t="shared" si="12"/>
        <v>240</v>
      </c>
      <c r="G146" s="34">
        <v>10844</v>
      </c>
      <c r="H146" s="62">
        <v>0</v>
      </c>
      <c r="I146" s="58">
        <f t="shared" si="13"/>
        <v>10844</v>
      </c>
      <c r="J146" s="58">
        <f t="shared" si="14"/>
        <v>2602560</v>
      </c>
      <c r="K146" s="128">
        <v>4200105</v>
      </c>
    </row>
    <row r="147" spans="1:11" x14ac:dyDescent="0.2">
      <c r="A147" s="34" t="s">
        <v>169</v>
      </c>
      <c r="B147" s="34"/>
      <c r="C147" s="34">
        <v>10</v>
      </c>
      <c r="D147" s="60">
        <f t="shared" si="11"/>
        <v>120</v>
      </c>
      <c r="E147" s="61">
        <v>0</v>
      </c>
      <c r="F147" s="60">
        <f t="shared" si="12"/>
        <v>120</v>
      </c>
      <c r="G147" s="34">
        <v>375</v>
      </c>
      <c r="H147" s="62">
        <v>0</v>
      </c>
      <c r="I147" s="58">
        <f t="shared" si="13"/>
        <v>375</v>
      </c>
      <c r="J147" s="58">
        <f t="shared" si="14"/>
        <v>45000</v>
      </c>
      <c r="K147" s="128">
        <v>4200105</v>
      </c>
    </row>
    <row r="148" spans="1:11" x14ac:dyDescent="0.2">
      <c r="A148" s="34" t="s">
        <v>170</v>
      </c>
      <c r="B148" s="34"/>
      <c r="C148" s="34">
        <v>80</v>
      </c>
      <c r="D148" s="60">
        <f t="shared" si="11"/>
        <v>960</v>
      </c>
      <c r="E148" s="61">
        <v>0</v>
      </c>
      <c r="F148" s="60">
        <f t="shared" si="12"/>
        <v>960</v>
      </c>
      <c r="G148" s="34">
        <v>4688</v>
      </c>
      <c r="H148" s="62">
        <v>0</v>
      </c>
      <c r="I148" s="58">
        <f t="shared" si="13"/>
        <v>4688</v>
      </c>
      <c r="J148" s="58">
        <f t="shared" si="14"/>
        <v>4500480</v>
      </c>
      <c r="K148" s="128">
        <v>4200105</v>
      </c>
    </row>
    <row r="149" spans="1:11" x14ac:dyDescent="0.2">
      <c r="A149" s="34" t="s">
        <v>171</v>
      </c>
      <c r="B149" s="34"/>
      <c r="C149" s="34">
        <v>90</v>
      </c>
      <c r="D149" s="60">
        <f t="shared" si="11"/>
        <v>1080</v>
      </c>
      <c r="E149" s="61">
        <v>0</v>
      </c>
      <c r="F149" s="60">
        <f t="shared" si="12"/>
        <v>1080</v>
      </c>
      <c r="G149" s="34">
        <v>4583</v>
      </c>
      <c r="H149" s="62">
        <v>0</v>
      </c>
      <c r="I149" s="58">
        <f t="shared" si="13"/>
        <v>4583</v>
      </c>
      <c r="J149" s="58">
        <f t="shared" si="14"/>
        <v>4949640</v>
      </c>
      <c r="K149" s="128">
        <v>4200105</v>
      </c>
    </row>
    <row r="150" spans="1:11" x14ac:dyDescent="0.2">
      <c r="A150" s="34" t="s">
        <v>172</v>
      </c>
      <c r="B150" s="34"/>
      <c r="C150" s="34">
        <v>10</v>
      </c>
      <c r="D150" s="60">
        <f t="shared" si="11"/>
        <v>120</v>
      </c>
      <c r="E150" s="61">
        <v>0</v>
      </c>
      <c r="F150" s="60">
        <f t="shared" si="12"/>
        <v>120</v>
      </c>
      <c r="G150" s="34">
        <v>204</v>
      </c>
      <c r="H150" s="62">
        <v>0</v>
      </c>
      <c r="I150" s="58">
        <f t="shared" si="13"/>
        <v>204</v>
      </c>
      <c r="J150" s="58">
        <f t="shared" si="14"/>
        <v>24480</v>
      </c>
      <c r="K150" s="128">
        <v>4200105</v>
      </c>
    </row>
    <row r="151" spans="1:11" x14ac:dyDescent="0.2">
      <c r="A151" s="34" t="s">
        <v>173</v>
      </c>
      <c r="B151" s="34"/>
      <c r="C151" s="34">
        <v>2</v>
      </c>
      <c r="D151" s="60">
        <f t="shared" si="11"/>
        <v>24</v>
      </c>
      <c r="E151" s="61">
        <v>0</v>
      </c>
      <c r="F151" s="60">
        <f t="shared" si="12"/>
        <v>24</v>
      </c>
      <c r="G151" s="75">
        <v>13650</v>
      </c>
      <c r="H151" s="62">
        <v>0</v>
      </c>
      <c r="I151" s="58">
        <f t="shared" si="13"/>
        <v>13650</v>
      </c>
      <c r="J151" s="58">
        <f t="shared" si="14"/>
        <v>327600</v>
      </c>
      <c r="K151" s="128">
        <v>4200105</v>
      </c>
    </row>
    <row r="152" spans="1:11" x14ac:dyDescent="0.2">
      <c r="A152" s="34" t="s">
        <v>174</v>
      </c>
      <c r="B152" s="34"/>
      <c r="C152" s="34">
        <v>1</v>
      </c>
      <c r="D152" s="60">
        <f t="shared" si="11"/>
        <v>12</v>
      </c>
      <c r="E152" s="61">
        <v>0</v>
      </c>
      <c r="F152" s="60">
        <f t="shared" si="12"/>
        <v>12</v>
      </c>
      <c r="G152" s="34">
        <v>20</v>
      </c>
      <c r="H152" s="62">
        <v>0</v>
      </c>
      <c r="I152" s="58">
        <f t="shared" si="13"/>
        <v>20</v>
      </c>
      <c r="J152" s="58">
        <f t="shared" si="14"/>
        <v>240</v>
      </c>
      <c r="K152" s="128">
        <v>4200105</v>
      </c>
    </row>
    <row r="153" spans="1:11" x14ac:dyDescent="0.2">
      <c r="A153" s="34" t="s">
        <v>175</v>
      </c>
      <c r="B153" s="34"/>
      <c r="C153" s="34">
        <v>1</v>
      </c>
      <c r="D153" s="60">
        <f t="shared" si="11"/>
        <v>12</v>
      </c>
      <c r="E153" s="61">
        <v>0</v>
      </c>
      <c r="F153" s="60">
        <f t="shared" si="12"/>
        <v>12</v>
      </c>
      <c r="G153" s="34">
        <v>333</v>
      </c>
      <c r="H153" s="62">
        <v>0</v>
      </c>
      <c r="I153" s="58">
        <f t="shared" si="13"/>
        <v>333</v>
      </c>
      <c r="J153" s="58">
        <f t="shared" si="14"/>
        <v>3996</v>
      </c>
      <c r="K153" s="128">
        <v>4200105</v>
      </c>
    </row>
    <row r="154" spans="1:11" x14ac:dyDescent="0.2">
      <c r="A154" s="71" t="s">
        <v>176</v>
      </c>
      <c r="B154" s="34"/>
      <c r="C154" s="34">
        <v>1</v>
      </c>
      <c r="D154" s="60">
        <f t="shared" si="11"/>
        <v>12</v>
      </c>
      <c r="E154" s="61">
        <v>0</v>
      </c>
      <c r="F154" s="60">
        <f t="shared" si="12"/>
        <v>12</v>
      </c>
      <c r="G154" s="34">
        <v>20615</v>
      </c>
      <c r="H154" s="62">
        <v>0</v>
      </c>
      <c r="I154" s="58">
        <f t="shared" si="13"/>
        <v>20615</v>
      </c>
      <c r="J154" s="58">
        <f t="shared" si="14"/>
        <v>247380</v>
      </c>
      <c r="K154" s="128">
        <v>4200105</v>
      </c>
    </row>
    <row r="155" spans="1:11" x14ac:dyDescent="0.2">
      <c r="A155" s="34" t="s">
        <v>177</v>
      </c>
      <c r="B155" s="34"/>
      <c r="C155" s="34">
        <v>1</v>
      </c>
      <c r="D155" s="60">
        <f t="shared" si="11"/>
        <v>12</v>
      </c>
      <c r="E155" s="61">
        <v>0</v>
      </c>
      <c r="F155" s="60">
        <f t="shared" si="12"/>
        <v>12</v>
      </c>
      <c r="G155" s="34"/>
      <c r="H155" s="62">
        <v>0</v>
      </c>
      <c r="I155" s="58">
        <f t="shared" si="13"/>
        <v>0</v>
      </c>
      <c r="J155" s="58">
        <f t="shared" si="14"/>
        <v>0</v>
      </c>
      <c r="K155" s="128">
        <v>4200105</v>
      </c>
    </row>
    <row r="156" spans="1:11" x14ac:dyDescent="0.2">
      <c r="A156" s="34" t="s">
        <v>178</v>
      </c>
      <c r="B156" s="34"/>
      <c r="C156" s="34">
        <v>4300</v>
      </c>
      <c r="D156" s="60">
        <f t="shared" si="11"/>
        <v>51600</v>
      </c>
      <c r="E156" s="61">
        <v>0</v>
      </c>
      <c r="F156" s="60">
        <f t="shared" si="12"/>
        <v>51600</v>
      </c>
      <c r="G156" s="34">
        <v>17</v>
      </c>
      <c r="H156" s="62">
        <v>0</v>
      </c>
      <c r="I156" s="58">
        <f t="shared" si="13"/>
        <v>17</v>
      </c>
      <c r="J156" s="58">
        <f t="shared" si="14"/>
        <v>877200</v>
      </c>
      <c r="K156" s="128">
        <v>4200105</v>
      </c>
    </row>
    <row r="157" spans="1:11" x14ac:dyDescent="0.2">
      <c r="A157" s="34" t="s">
        <v>179</v>
      </c>
      <c r="B157" s="34"/>
      <c r="C157" s="34">
        <v>1</v>
      </c>
      <c r="D157" s="60">
        <f t="shared" si="11"/>
        <v>12</v>
      </c>
      <c r="E157" s="61">
        <v>0</v>
      </c>
      <c r="F157" s="60">
        <f t="shared" si="12"/>
        <v>12</v>
      </c>
      <c r="G157" s="34">
        <v>21788</v>
      </c>
      <c r="H157" s="62">
        <v>0</v>
      </c>
      <c r="I157" s="58">
        <f t="shared" si="13"/>
        <v>21788</v>
      </c>
      <c r="J157" s="58">
        <f t="shared" si="14"/>
        <v>261456</v>
      </c>
      <c r="K157" s="128">
        <v>4200105</v>
      </c>
    </row>
    <row r="158" spans="1:11" x14ac:dyDescent="0.2">
      <c r="A158" s="34" t="s">
        <v>180</v>
      </c>
      <c r="B158" s="34"/>
      <c r="C158" s="34">
        <v>2</v>
      </c>
      <c r="D158" s="60">
        <f t="shared" si="11"/>
        <v>24</v>
      </c>
      <c r="E158" s="61">
        <v>0</v>
      </c>
      <c r="F158" s="60">
        <f t="shared" si="12"/>
        <v>24</v>
      </c>
      <c r="G158" s="34">
        <v>300</v>
      </c>
      <c r="H158" s="62">
        <v>0</v>
      </c>
      <c r="I158" s="58">
        <f t="shared" si="13"/>
        <v>300</v>
      </c>
      <c r="J158" s="58">
        <f t="shared" si="14"/>
        <v>7200</v>
      </c>
      <c r="K158" s="128">
        <v>4200105</v>
      </c>
    </row>
    <row r="159" spans="1:11" x14ac:dyDescent="0.2">
      <c r="A159" s="34" t="s">
        <v>181</v>
      </c>
      <c r="B159" s="34"/>
      <c r="C159" s="34">
        <v>3</v>
      </c>
      <c r="D159" s="60">
        <f t="shared" si="11"/>
        <v>36</v>
      </c>
      <c r="E159" s="61">
        <v>0</v>
      </c>
      <c r="F159" s="60">
        <f t="shared" si="12"/>
        <v>36</v>
      </c>
      <c r="G159" s="34">
        <v>1490</v>
      </c>
      <c r="H159" s="62">
        <v>0</v>
      </c>
      <c r="I159" s="58">
        <f t="shared" si="13"/>
        <v>1490</v>
      </c>
      <c r="J159" s="58">
        <f t="shared" si="14"/>
        <v>53640</v>
      </c>
      <c r="K159" s="128">
        <v>4200105</v>
      </c>
    </row>
    <row r="160" spans="1:11" x14ac:dyDescent="0.2">
      <c r="A160" s="34" t="s">
        <v>182</v>
      </c>
      <c r="B160" s="34"/>
      <c r="C160" s="34">
        <v>1</v>
      </c>
      <c r="D160" s="60">
        <f t="shared" si="11"/>
        <v>12</v>
      </c>
      <c r="E160" s="61">
        <v>0</v>
      </c>
      <c r="F160" s="60">
        <f t="shared" si="12"/>
        <v>12</v>
      </c>
      <c r="G160" s="34">
        <v>4000</v>
      </c>
      <c r="H160" s="62">
        <v>0</v>
      </c>
      <c r="I160" s="58">
        <f t="shared" si="13"/>
        <v>4000</v>
      </c>
      <c r="J160" s="58">
        <f t="shared" si="14"/>
        <v>48000</v>
      </c>
      <c r="K160" s="128">
        <v>4200105</v>
      </c>
    </row>
    <row r="161" spans="1:11" x14ac:dyDescent="0.2">
      <c r="A161" s="71" t="s">
        <v>183</v>
      </c>
      <c r="B161" s="34"/>
      <c r="C161" s="71">
        <v>1</v>
      </c>
      <c r="D161" s="60">
        <f t="shared" si="11"/>
        <v>12</v>
      </c>
      <c r="E161" s="61">
        <v>0</v>
      </c>
      <c r="F161" s="60">
        <f t="shared" si="12"/>
        <v>12</v>
      </c>
      <c r="G161" s="71">
        <v>14088</v>
      </c>
      <c r="H161" s="62">
        <v>0</v>
      </c>
      <c r="I161" s="58">
        <f t="shared" si="13"/>
        <v>14088</v>
      </c>
      <c r="J161" s="58">
        <f t="shared" si="14"/>
        <v>169056</v>
      </c>
      <c r="K161" s="128">
        <v>4200105</v>
      </c>
    </row>
    <row r="162" spans="1:11" x14ac:dyDescent="0.2">
      <c r="A162" s="34" t="s">
        <v>184</v>
      </c>
      <c r="B162" s="34"/>
      <c r="C162" s="34">
        <v>240</v>
      </c>
      <c r="D162" s="60">
        <f t="shared" si="11"/>
        <v>2880</v>
      </c>
      <c r="E162" s="61">
        <v>0</v>
      </c>
      <c r="F162" s="60">
        <f t="shared" si="12"/>
        <v>2880</v>
      </c>
      <c r="G162" s="34">
        <v>417</v>
      </c>
      <c r="H162" s="62">
        <v>0</v>
      </c>
      <c r="I162" s="58">
        <f t="shared" si="13"/>
        <v>417</v>
      </c>
      <c r="J162" s="58">
        <f t="shared" si="14"/>
        <v>1200960</v>
      </c>
      <c r="K162" s="128">
        <v>4200105</v>
      </c>
    </row>
    <row r="163" spans="1:11" x14ac:dyDescent="0.2">
      <c r="A163" s="34" t="s">
        <v>185</v>
      </c>
      <c r="B163" s="34"/>
      <c r="C163" s="34">
        <v>20</v>
      </c>
      <c r="D163" s="60">
        <f t="shared" si="11"/>
        <v>240</v>
      </c>
      <c r="E163" s="61">
        <v>0</v>
      </c>
      <c r="F163" s="60">
        <f t="shared" si="12"/>
        <v>240</v>
      </c>
      <c r="G163" s="34">
        <v>27</v>
      </c>
      <c r="H163" s="62">
        <v>0</v>
      </c>
      <c r="I163" s="58">
        <f t="shared" si="13"/>
        <v>27</v>
      </c>
      <c r="J163" s="58">
        <f t="shared" si="14"/>
        <v>6480</v>
      </c>
      <c r="K163" s="128">
        <v>4200105</v>
      </c>
    </row>
    <row r="164" spans="1:11" x14ac:dyDescent="0.2">
      <c r="A164" s="34" t="s">
        <v>186</v>
      </c>
      <c r="B164" s="34"/>
      <c r="C164" s="34">
        <v>3</v>
      </c>
      <c r="D164" s="60">
        <f t="shared" si="11"/>
        <v>36</v>
      </c>
      <c r="E164" s="61">
        <v>0</v>
      </c>
      <c r="F164" s="60">
        <f t="shared" si="12"/>
        <v>36</v>
      </c>
      <c r="G164" s="34">
        <v>200</v>
      </c>
      <c r="H164" s="62">
        <v>0</v>
      </c>
      <c r="I164" s="58">
        <f t="shared" si="13"/>
        <v>200</v>
      </c>
      <c r="J164" s="58">
        <f t="shared" si="14"/>
        <v>7200</v>
      </c>
      <c r="K164" s="128">
        <v>4200105</v>
      </c>
    </row>
    <row r="165" spans="1:11" x14ac:dyDescent="0.2">
      <c r="A165" s="34" t="s">
        <v>187</v>
      </c>
      <c r="B165" s="34"/>
      <c r="C165" s="34">
        <v>10</v>
      </c>
      <c r="D165" s="60">
        <f t="shared" si="11"/>
        <v>120</v>
      </c>
      <c r="E165" s="61">
        <v>0</v>
      </c>
      <c r="F165" s="60">
        <f t="shared" si="12"/>
        <v>120</v>
      </c>
      <c r="G165" s="34">
        <v>542</v>
      </c>
      <c r="H165" s="62">
        <v>0</v>
      </c>
      <c r="I165" s="58">
        <f t="shared" si="13"/>
        <v>542</v>
      </c>
      <c r="J165" s="58">
        <f t="shared" si="14"/>
        <v>65040</v>
      </c>
      <c r="K165" s="128">
        <v>4200105</v>
      </c>
    </row>
    <row r="166" spans="1:11" x14ac:dyDescent="0.2">
      <c r="A166" s="34" t="s">
        <v>188</v>
      </c>
      <c r="B166" s="34"/>
      <c r="C166" s="34">
        <v>25</v>
      </c>
      <c r="D166" s="60">
        <f t="shared" si="11"/>
        <v>300</v>
      </c>
      <c r="E166" s="61">
        <v>0</v>
      </c>
      <c r="F166" s="60">
        <f t="shared" si="12"/>
        <v>300</v>
      </c>
      <c r="G166" s="34">
        <v>1288</v>
      </c>
      <c r="H166" s="62">
        <v>0</v>
      </c>
      <c r="I166" s="58">
        <f t="shared" si="13"/>
        <v>1288</v>
      </c>
      <c r="J166" s="58">
        <f t="shared" si="14"/>
        <v>386400</v>
      </c>
      <c r="K166" s="128">
        <v>4200105</v>
      </c>
    </row>
    <row r="167" spans="1:11" x14ac:dyDescent="0.2">
      <c r="A167" s="34" t="s">
        <v>189</v>
      </c>
      <c r="B167" s="34"/>
      <c r="C167" s="34">
        <v>396</v>
      </c>
      <c r="D167" s="60">
        <f t="shared" si="11"/>
        <v>4752</v>
      </c>
      <c r="E167" s="61">
        <v>0</v>
      </c>
      <c r="F167" s="60">
        <f t="shared" si="12"/>
        <v>4752</v>
      </c>
      <c r="G167" s="34">
        <v>448</v>
      </c>
      <c r="H167" s="62">
        <v>0</v>
      </c>
      <c r="I167" s="58">
        <f t="shared" si="13"/>
        <v>448</v>
      </c>
      <c r="J167" s="58">
        <f t="shared" si="14"/>
        <v>2128896</v>
      </c>
      <c r="K167" s="128">
        <v>4200105</v>
      </c>
    </row>
    <row r="168" spans="1:11" x14ac:dyDescent="0.2">
      <c r="A168" s="34" t="s">
        <v>190</v>
      </c>
      <c r="B168" s="34"/>
      <c r="C168" s="34">
        <v>13</v>
      </c>
      <c r="D168" s="60">
        <f t="shared" si="11"/>
        <v>156</v>
      </c>
      <c r="E168" s="61">
        <v>0</v>
      </c>
      <c r="F168" s="60">
        <f t="shared" si="12"/>
        <v>156</v>
      </c>
      <c r="G168" s="34">
        <v>2269</v>
      </c>
      <c r="H168" s="62">
        <v>0</v>
      </c>
      <c r="I168" s="58">
        <f t="shared" si="13"/>
        <v>2269</v>
      </c>
      <c r="J168" s="58">
        <f t="shared" si="14"/>
        <v>353964</v>
      </c>
      <c r="K168" s="128">
        <v>4200105</v>
      </c>
    </row>
    <row r="169" spans="1:11" x14ac:dyDescent="0.2">
      <c r="A169" s="34" t="s">
        <v>191</v>
      </c>
      <c r="B169" s="34"/>
      <c r="C169" s="34">
        <v>5</v>
      </c>
      <c r="D169" s="60">
        <f t="shared" si="11"/>
        <v>60</v>
      </c>
      <c r="E169" s="61">
        <v>0</v>
      </c>
      <c r="F169" s="60">
        <f t="shared" si="12"/>
        <v>60</v>
      </c>
      <c r="G169" s="34">
        <v>1167</v>
      </c>
      <c r="H169" s="62">
        <v>0</v>
      </c>
      <c r="I169" s="58">
        <f t="shared" si="13"/>
        <v>1167</v>
      </c>
      <c r="J169" s="58">
        <f t="shared" si="14"/>
        <v>70020</v>
      </c>
      <c r="K169" s="128">
        <v>4200105</v>
      </c>
    </row>
    <row r="170" spans="1:11" x14ac:dyDescent="0.2">
      <c r="A170" s="34" t="s">
        <v>192</v>
      </c>
      <c r="B170" s="34"/>
      <c r="C170" s="34">
        <v>10</v>
      </c>
      <c r="D170" s="60">
        <f t="shared" si="11"/>
        <v>120</v>
      </c>
      <c r="E170" s="61">
        <v>0</v>
      </c>
      <c r="F170" s="60">
        <f t="shared" si="12"/>
        <v>120</v>
      </c>
      <c r="G170" s="34">
        <v>17</v>
      </c>
      <c r="H170" s="62">
        <v>0</v>
      </c>
      <c r="I170" s="58">
        <f t="shared" si="13"/>
        <v>17</v>
      </c>
      <c r="J170" s="58">
        <f t="shared" si="14"/>
        <v>2040</v>
      </c>
      <c r="K170" s="128">
        <v>4200105</v>
      </c>
    </row>
    <row r="171" spans="1:11" x14ac:dyDescent="0.2">
      <c r="A171" s="34" t="s">
        <v>193</v>
      </c>
      <c r="B171" s="34"/>
      <c r="C171" s="34">
        <v>1</v>
      </c>
      <c r="D171" s="60">
        <f t="shared" si="11"/>
        <v>12</v>
      </c>
      <c r="E171" s="61">
        <v>0</v>
      </c>
      <c r="F171" s="60">
        <f t="shared" si="12"/>
        <v>12</v>
      </c>
      <c r="G171" s="75">
        <v>12240</v>
      </c>
      <c r="H171" s="62">
        <v>0</v>
      </c>
      <c r="I171" s="58">
        <f t="shared" si="13"/>
        <v>12240</v>
      </c>
      <c r="J171" s="58">
        <f t="shared" si="14"/>
        <v>146880</v>
      </c>
      <c r="K171" s="128">
        <v>4200105</v>
      </c>
    </row>
    <row r="172" spans="1:11" x14ac:dyDescent="0.2">
      <c r="A172" s="34" t="s">
        <v>194</v>
      </c>
      <c r="B172" s="34"/>
      <c r="C172" s="34">
        <v>1</v>
      </c>
      <c r="D172" s="60">
        <f t="shared" si="11"/>
        <v>12</v>
      </c>
      <c r="E172" s="61">
        <v>0</v>
      </c>
      <c r="F172" s="60">
        <f t="shared" si="12"/>
        <v>12</v>
      </c>
      <c r="G172" s="34">
        <v>5834</v>
      </c>
      <c r="H172" s="62">
        <v>0</v>
      </c>
      <c r="I172" s="58">
        <f t="shared" si="13"/>
        <v>5834</v>
      </c>
      <c r="J172" s="58">
        <f t="shared" si="14"/>
        <v>70008</v>
      </c>
      <c r="K172" s="128">
        <v>4200105</v>
      </c>
    </row>
    <row r="173" spans="1:11" x14ac:dyDescent="0.2">
      <c r="A173" s="34" t="s">
        <v>195</v>
      </c>
      <c r="B173" s="34"/>
      <c r="C173" s="34">
        <v>22</v>
      </c>
      <c r="D173" s="60">
        <f t="shared" si="11"/>
        <v>264</v>
      </c>
      <c r="E173" s="61">
        <v>0</v>
      </c>
      <c r="F173" s="60">
        <f t="shared" si="12"/>
        <v>264</v>
      </c>
      <c r="G173" s="34">
        <v>3125</v>
      </c>
      <c r="H173" s="62">
        <v>0</v>
      </c>
      <c r="I173" s="58">
        <f t="shared" si="13"/>
        <v>3125</v>
      </c>
      <c r="J173" s="58">
        <f t="shared" si="14"/>
        <v>825000</v>
      </c>
      <c r="K173" s="128">
        <v>4200105</v>
      </c>
    </row>
    <row r="174" spans="1:11" x14ac:dyDescent="0.2">
      <c r="A174" s="34" t="s">
        <v>196</v>
      </c>
      <c r="B174" s="34"/>
      <c r="C174" s="34">
        <v>1</v>
      </c>
      <c r="D174" s="60">
        <f t="shared" si="11"/>
        <v>12</v>
      </c>
      <c r="E174" s="61">
        <v>0</v>
      </c>
      <c r="F174" s="60">
        <f t="shared" si="12"/>
        <v>12</v>
      </c>
      <c r="G174" s="34">
        <v>21042</v>
      </c>
      <c r="H174" s="62">
        <v>0</v>
      </c>
      <c r="I174" s="58">
        <f t="shared" si="13"/>
        <v>21042</v>
      </c>
      <c r="J174" s="58">
        <f t="shared" si="14"/>
        <v>252504</v>
      </c>
      <c r="K174" s="128">
        <v>4200105</v>
      </c>
    </row>
    <row r="175" spans="1:11" x14ac:dyDescent="0.2">
      <c r="A175" s="34" t="s">
        <v>197</v>
      </c>
      <c r="B175" s="34"/>
      <c r="C175" s="34">
        <v>1</v>
      </c>
      <c r="D175" s="60">
        <f t="shared" si="11"/>
        <v>12</v>
      </c>
      <c r="E175" s="61">
        <v>0</v>
      </c>
      <c r="F175" s="60">
        <f t="shared" si="12"/>
        <v>12</v>
      </c>
      <c r="G175" s="34">
        <v>10636</v>
      </c>
      <c r="H175" s="62">
        <v>0</v>
      </c>
      <c r="I175" s="58">
        <f t="shared" si="13"/>
        <v>10636</v>
      </c>
      <c r="J175" s="58">
        <f t="shared" si="14"/>
        <v>127632</v>
      </c>
      <c r="K175" s="128">
        <v>4200105</v>
      </c>
    </row>
    <row r="176" spans="1:11" x14ac:dyDescent="0.2">
      <c r="A176" s="34" t="s">
        <v>198</v>
      </c>
      <c r="B176" s="34"/>
      <c r="C176" s="34">
        <v>20</v>
      </c>
      <c r="D176" s="60">
        <f t="shared" si="11"/>
        <v>240</v>
      </c>
      <c r="E176" s="61">
        <v>0</v>
      </c>
      <c r="F176" s="60">
        <f t="shared" si="12"/>
        <v>240</v>
      </c>
      <c r="G176" s="34">
        <v>16</v>
      </c>
      <c r="H176" s="62">
        <v>0</v>
      </c>
      <c r="I176" s="58">
        <f t="shared" si="13"/>
        <v>16</v>
      </c>
      <c r="J176" s="58">
        <f t="shared" si="14"/>
        <v>3840</v>
      </c>
      <c r="K176" s="128">
        <v>4200105</v>
      </c>
    </row>
    <row r="177" spans="1:11" x14ac:dyDescent="0.2">
      <c r="A177" s="34" t="s">
        <v>199</v>
      </c>
      <c r="B177" s="34"/>
      <c r="C177" s="34">
        <v>420</v>
      </c>
      <c r="D177" s="60">
        <f t="shared" si="11"/>
        <v>5040</v>
      </c>
      <c r="E177" s="61">
        <v>0</v>
      </c>
      <c r="F177" s="60">
        <f t="shared" si="12"/>
        <v>5040</v>
      </c>
      <c r="G177" s="34">
        <v>1935</v>
      </c>
      <c r="H177" s="62">
        <v>0</v>
      </c>
      <c r="I177" s="58">
        <f t="shared" si="13"/>
        <v>1935</v>
      </c>
      <c r="J177" s="58">
        <f t="shared" si="14"/>
        <v>9752400</v>
      </c>
      <c r="K177" s="128">
        <v>4200105</v>
      </c>
    </row>
    <row r="178" spans="1:11" x14ac:dyDescent="0.2">
      <c r="A178" s="71" t="s">
        <v>200</v>
      </c>
      <c r="B178" s="34"/>
      <c r="C178" s="71">
        <v>1</v>
      </c>
      <c r="D178" s="60">
        <f t="shared" si="11"/>
        <v>12</v>
      </c>
      <c r="E178" s="61">
        <v>0</v>
      </c>
      <c r="F178" s="60">
        <f t="shared" si="12"/>
        <v>12</v>
      </c>
      <c r="G178" s="71">
        <v>112222</v>
      </c>
      <c r="H178" s="62">
        <v>0</v>
      </c>
      <c r="I178" s="58">
        <f t="shared" si="13"/>
        <v>112222</v>
      </c>
      <c r="J178" s="58">
        <f t="shared" si="14"/>
        <v>1346664</v>
      </c>
      <c r="K178" s="128">
        <v>4200105</v>
      </c>
    </row>
    <row r="179" spans="1:11" x14ac:dyDescent="0.2">
      <c r="A179" s="34" t="s">
        <v>201</v>
      </c>
      <c r="B179" s="34"/>
      <c r="C179" s="34">
        <v>1</v>
      </c>
      <c r="D179" s="60">
        <f t="shared" si="11"/>
        <v>12</v>
      </c>
      <c r="E179" s="61">
        <v>0</v>
      </c>
      <c r="F179" s="60">
        <f t="shared" si="12"/>
        <v>12</v>
      </c>
      <c r="G179" s="34">
        <v>2027</v>
      </c>
      <c r="H179" s="62">
        <v>0</v>
      </c>
      <c r="I179" s="58">
        <f t="shared" si="13"/>
        <v>2027</v>
      </c>
      <c r="J179" s="58">
        <f t="shared" si="14"/>
        <v>24324</v>
      </c>
      <c r="K179" s="128">
        <v>4200105</v>
      </c>
    </row>
    <row r="180" spans="1:11" x14ac:dyDescent="0.2">
      <c r="A180" s="34" t="s">
        <v>202</v>
      </c>
      <c r="B180" s="34"/>
      <c r="C180" s="34">
        <v>7</v>
      </c>
      <c r="D180" s="60">
        <f t="shared" si="11"/>
        <v>84</v>
      </c>
      <c r="E180" s="61">
        <v>0</v>
      </c>
      <c r="F180" s="60">
        <f t="shared" si="12"/>
        <v>84</v>
      </c>
      <c r="G180" s="34">
        <v>1979</v>
      </c>
      <c r="H180" s="62">
        <v>0</v>
      </c>
      <c r="I180" s="58">
        <f t="shared" si="13"/>
        <v>1979</v>
      </c>
      <c r="J180" s="58">
        <f t="shared" si="14"/>
        <v>166236</v>
      </c>
      <c r="K180" s="128">
        <v>4200105</v>
      </c>
    </row>
    <row r="181" spans="1:11" x14ac:dyDescent="0.2">
      <c r="A181" s="34" t="s">
        <v>203</v>
      </c>
      <c r="B181" s="34"/>
      <c r="C181" s="34">
        <v>6</v>
      </c>
      <c r="D181" s="60">
        <f t="shared" si="11"/>
        <v>72</v>
      </c>
      <c r="E181" s="61">
        <v>0</v>
      </c>
      <c r="F181" s="60">
        <f t="shared" si="12"/>
        <v>72</v>
      </c>
      <c r="G181" s="34">
        <v>30071</v>
      </c>
      <c r="H181" s="62">
        <v>0</v>
      </c>
      <c r="I181" s="58">
        <f t="shared" si="13"/>
        <v>30071</v>
      </c>
      <c r="J181" s="58">
        <f t="shared" si="14"/>
        <v>2165112</v>
      </c>
      <c r="K181" s="128">
        <v>4200105</v>
      </c>
    </row>
    <row r="182" spans="1:11" x14ac:dyDescent="0.2">
      <c r="A182" s="34" t="s">
        <v>204</v>
      </c>
      <c r="B182" s="34"/>
      <c r="C182" s="34">
        <v>4500</v>
      </c>
      <c r="D182" s="60">
        <f t="shared" si="11"/>
        <v>54000</v>
      </c>
      <c r="E182" s="61">
        <v>0</v>
      </c>
      <c r="F182" s="60">
        <f t="shared" si="12"/>
        <v>54000</v>
      </c>
      <c r="G182" s="34">
        <v>46</v>
      </c>
      <c r="H182" s="62">
        <v>0</v>
      </c>
      <c r="I182" s="58">
        <f t="shared" si="13"/>
        <v>46</v>
      </c>
      <c r="J182" s="58">
        <f t="shared" si="14"/>
        <v>2484000</v>
      </c>
      <c r="K182" s="128">
        <v>4200105</v>
      </c>
    </row>
    <row r="183" spans="1:11" x14ac:dyDescent="0.2">
      <c r="A183" s="34" t="s">
        <v>205</v>
      </c>
      <c r="B183" s="34"/>
      <c r="C183" s="34">
        <v>363</v>
      </c>
      <c r="D183" s="60">
        <f t="shared" si="11"/>
        <v>4356</v>
      </c>
      <c r="E183" s="61">
        <v>0</v>
      </c>
      <c r="F183" s="60">
        <f t="shared" si="12"/>
        <v>4356</v>
      </c>
      <c r="G183" s="34">
        <v>750</v>
      </c>
      <c r="H183" s="62">
        <v>0</v>
      </c>
      <c r="I183" s="58">
        <f t="shared" si="13"/>
        <v>750</v>
      </c>
      <c r="J183" s="58">
        <f t="shared" si="14"/>
        <v>3267000</v>
      </c>
      <c r="K183" s="128">
        <v>4200105</v>
      </c>
    </row>
    <row r="184" spans="1:11" x14ac:dyDescent="0.2">
      <c r="A184" s="34" t="s">
        <v>206</v>
      </c>
      <c r="B184" s="34"/>
      <c r="C184" s="34">
        <v>4</v>
      </c>
      <c r="D184" s="60">
        <f t="shared" si="11"/>
        <v>48</v>
      </c>
      <c r="E184" s="61">
        <v>0</v>
      </c>
      <c r="F184" s="60">
        <f t="shared" si="12"/>
        <v>48</v>
      </c>
      <c r="G184" s="34">
        <v>138</v>
      </c>
      <c r="H184" s="62">
        <v>0</v>
      </c>
      <c r="I184" s="58">
        <f t="shared" si="13"/>
        <v>138</v>
      </c>
      <c r="J184" s="58">
        <f t="shared" si="14"/>
        <v>6624</v>
      </c>
      <c r="K184" s="128">
        <v>4200105</v>
      </c>
    </row>
    <row r="185" spans="1:11" x14ac:dyDescent="0.2">
      <c r="A185" s="34" t="s">
        <v>207</v>
      </c>
      <c r="B185" s="34"/>
      <c r="C185" s="34">
        <v>213</v>
      </c>
      <c r="D185" s="60">
        <f t="shared" si="11"/>
        <v>2556</v>
      </c>
      <c r="E185" s="61">
        <v>0</v>
      </c>
      <c r="F185" s="60">
        <f t="shared" si="12"/>
        <v>2556</v>
      </c>
      <c r="G185" s="34">
        <v>667</v>
      </c>
      <c r="H185" s="62">
        <v>0</v>
      </c>
      <c r="I185" s="58">
        <f t="shared" si="13"/>
        <v>667</v>
      </c>
      <c r="J185" s="58">
        <f t="shared" si="14"/>
        <v>1704852</v>
      </c>
      <c r="K185" s="128">
        <v>4200105</v>
      </c>
    </row>
    <row r="186" spans="1:11" x14ac:dyDescent="0.2">
      <c r="A186" s="34" t="s">
        <v>208</v>
      </c>
      <c r="B186" s="34"/>
      <c r="C186" s="34">
        <v>240</v>
      </c>
      <c r="D186" s="60">
        <f t="shared" si="11"/>
        <v>2880</v>
      </c>
      <c r="E186" s="61">
        <v>0</v>
      </c>
      <c r="F186" s="60">
        <f t="shared" si="12"/>
        <v>2880</v>
      </c>
      <c r="G186" s="34">
        <v>61</v>
      </c>
      <c r="H186" s="62">
        <v>0</v>
      </c>
      <c r="I186" s="58">
        <f t="shared" si="13"/>
        <v>61</v>
      </c>
      <c r="J186" s="58">
        <f t="shared" si="14"/>
        <v>175680</v>
      </c>
      <c r="K186" s="128">
        <v>4200105</v>
      </c>
    </row>
    <row r="187" spans="1:11" x14ac:dyDescent="0.2">
      <c r="A187" s="34" t="s">
        <v>209</v>
      </c>
      <c r="B187" s="34"/>
      <c r="C187" s="34">
        <v>10</v>
      </c>
      <c r="D187" s="60">
        <f t="shared" si="11"/>
        <v>120</v>
      </c>
      <c r="E187" s="61">
        <v>0</v>
      </c>
      <c r="F187" s="60">
        <f t="shared" si="12"/>
        <v>120</v>
      </c>
      <c r="G187" s="34">
        <v>29168</v>
      </c>
      <c r="H187" s="62">
        <v>0</v>
      </c>
      <c r="I187" s="58">
        <f t="shared" si="13"/>
        <v>29168</v>
      </c>
      <c r="J187" s="58">
        <f t="shared" si="14"/>
        <v>3500160</v>
      </c>
      <c r="K187" s="128">
        <v>4200105</v>
      </c>
    </row>
    <row r="188" spans="1:11" x14ac:dyDescent="0.2">
      <c r="A188" s="34" t="s">
        <v>210</v>
      </c>
      <c r="B188" s="34"/>
      <c r="C188" s="34">
        <v>3</v>
      </c>
      <c r="D188" s="60">
        <f t="shared" si="11"/>
        <v>36</v>
      </c>
      <c r="E188" s="61">
        <v>0</v>
      </c>
      <c r="F188" s="60">
        <f t="shared" si="12"/>
        <v>36</v>
      </c>
      <c r="G188" s="34">
        <v>144000</v>
      </c>
      <c r="H188" s="62">
        <v>0</v>
      </c>
      <c r="I188" s="58">
        <f t="shared" si="13"/>
        <v>144000</v>
      </c>
      <c r="J188" s="58">
        <f t="shared" si="14"/>
        <v>5184000</v>
      </c>
      <c r="K188" s="128">
        <v>4200105</v>
      </c>
    </row>
    <row r="189" spans="1:11" x14ac:dyDescent="0.2">
      <c r="A189" s="34" t="s">
        <v>211</v>
      </c>
      <c r="B189" s="34"/>
      <c r="C189" s="34">
        <v>1</v>
      </c>
      <c r="D189" s="60">
        <f t="shared" si="11"/>
        <v>12</v>
      </c>
      <c r="E189" s="61">
        <v>0</v>
      </c>
      <c r="F189" s="60">
        <f t="shared" si="12"/>
        <v>12</v>
      </c>
      <c r="G189" s="34">
        <v>19792</v>
      </c>
      <c r="H189" s="62">
        <v>0</v>
      </c>
      <c r="I189" s="58">
        <f t="shared" si="13"/>
        <v>19792</v>
      </c>
      <c r="J189" s="58">
        <f t="shared" si="14"/>
        <v>237504</v>
      </c>
      <c r="K189" s="128">
        <v>4200105</v>
      </c>
    </row>
    <row r="190" spans="1:11" x14ac:dyDescent="0.2">
      <c r="A190" s="34" t="s">
        <v>212</v>
      </c>
      <c r="B190" s="34"/>
      <c r="C190" s="34">
        <v>1</v>
      </c>
      <c r="D190" s="60">
        <f t="shared" si="11"/>
        <v>12</v>
      </c>
      <c r="E190" s="61">
        <v>0</v>
      </c>
      <c r="F190" s="60">
        <f t="shared" si="12"/>
        <v>12</v>
      </c>
      <c r="G190" s="34">
        <v>19792</v>
      </c>
      <c r="H190" s="62">
        <v>0</v>
      </c>
      <c r="I190" s="58">
        <f t="shared" si="13"/>
        <v>19792</v>
      </c>
      <c r="J190" s="58">
        <f t="shared" si="14"/>
        <v>237504</v>
      </c>
      <c r="K190" s="128">
        <v>4200105</v>
      </c>
    </row>
    <row r="191" spans="1:11" x14ac:dyDescent="0.2">
      <c r="A191" s="34" t="s">
        <v>213</v>
      </c>
      <c r="B191" s="34"/>
      <c r="C191" s="34">
        <v>1</v>
      </c>
      <c r="D191" s="60">
        <f t="shared" si="11"/>
        <v>12</v>
      </c>
      <c r="E191" s="61">
        <v>0</v>
      </c>
      <c r="F191" s="60">
        <f t="shared" si="12"/>
        <v>12</v>
      </c>
      <c r="G191" s="34">
        <v>170000</v>
      </c>
      <c r="H191" s="62">
        <v>0</v>
      </c>
      <c r="I191" s="58">
        <f t="shared" si="13"/>
        <v>170000</v>
      </c>
      <c r="J191" s="58">
        <f t="shared" si="14"/>
        <v>2040000</v>
      </c>
      <c r="K191" s="128">
        <v>4200105</v>
      </c>
    </row>
    <row r="192" spans="1:11" x14ac:dyDescent="0.2">
      <c r="A192" s="34" t="s">
        <v>214</v>
      </c>
      <c r="B192" s="34"/>
      <c r="C192" s="34">
        <v>15</v>
      </c>
      <c r="D192" s="60">
        <f t="shared" si="11"/>
        <v>180</v>
      </c>
      <c r="E192" s="61">
        <v>0</v>
      </c>
      <c r="F192" s="60">
        <f t="shared" si="12"/>
        <v>180</v>
      </c>
      <c r="G192" s="34">
        <v>45149</v>
      </c>
      <c r="H192" s="62">
        <v>0</v>
      </c>
      <c r="I192" s="58">
        <f t="shared" si="13"/>
        <v>45149</v>
      </c>
      <c r="J192" s="58">
        <f t="shared" si="14"/>
        <v>8126820</v>
      </c>
      <c r="K192" s="128">
        <v>4200105</v>
      </c>
    </row>
    <row r="193" spans="1:11" x14ac:dyDescent="0.2">
      <c r="A193" s="34" t="s">
        <v>215</v>
      </c>
      <c r="B193" s="34"/>
      <c r="C193" s="34">
        <v>17</v>
      </c>
      <c r="D193" s="60">
        <f t="shared" si="11"/>
        <v>204</v>
      </c>
      <c r="E193" s="61">
        <v>0</v>
      </c>
      <c r="F193" s="60">
        <f t="shared" si="12"/>
        <v>204</v>
      </c>
      <c r="G193" s="34">
        <v>42044</v>
      </c>
      <c r="H193" s="62">
        <v>0</v>
      </c>
      <c r="I193" s="58">
        <f t="shared" si="13"/>
        <v>42044</v>
      </c>
      <c r="J193" s="58">
        <f t="shared" si="14"/>
        <v>8576976</v>
      </c>
      <c r="K193" s="128">
        <v>4200105</v>
      </c>
    </row>
    <row r="194" spans="1:11" x14ac:dyDescent="0.2">
      <c r="A194" s="34" t="s">
        <v>216</v>
      </c>
      <c r="B194" s="34"/>
      <c r="C194" s="34">
        <v>1</v>
      </c>
      <c r="D194" s="60">
        <f t="shared" si="11"/>
        <v>12</v>
      </c>
      <c r="E194" s="61">
        <v>0</v>
      </c>
      <c r="F194" s="60">
        <f t="shared" si="12"/>
        <v>12</v>
      </c>
      <c r="G194" s="34">
        <v>18751</v>
      </c>
      <c r="H194" s="62">
        <v>0</v>
      </c>
      <c r="I194" s="58">
        <f t="shared" si="13"/>
        <v>18751</v>
      </c>
      <c r="J194" s="58">
        <f t="shared" si="14"/>
        <v>225012</v>
      </c>
      <c r="K194" s="128">
        <v>4200105</v>
      </c>
    </row>
    <row r="195" spans="1:11" x14ac:dyDescent="0.2">
      <c r="A195" s="34" t="s">
        <v>217</v>
      </c>
      <c r="B195" s="34"/>
      <c r="C195" s="34">
        <v>1</v>
      </c>
      <c r="D195" s="60">
        <f t="shared" si="11"/>
        <v>12</v>
      </c>
      <c r="E195" s="61">
        <v>0</v>
      </c>
      <c r="F195" s="60">
        <f t="shared" si="12"/>
        <v>12</v>
      </c>
      <c r="G195" s="34">
        <v>137504</v>
      </c>
      <c r="H195" s="62">
        <v>0</v>
      </c>
      <c r="I195" s="58">
        <f t="shared" si="13"/>
        <v>137504</v>
      </c>
      <c r="J195" s="58">
        <f t="shared" si="14"/>
        <v>1650048</v>
      </c>
      <c r="K195" s="128">
        <v>4200105</v>
      </c>
    </row>
    <row r="196" spans="1:11" x14ac:dyDescent="0.2">
      <c r="A196" s="34" t="s">
        <v>218</v>
      </c>
      <c r="B196" s="34"/>
      <c r="C196" s="34">
        <v>10</v>
      </c>
      <c r="D196" s="60">
        <f t="shared" si="11"/>
        <v>120</v>
      </c>
      <c r="E196" s="61">
        <v>0</v>
      </c>
      <c r="F196" s="60">
        <f t="shared" si="12"/>
        <v>120</v>
      </c>
      <c r="G196" s="34">
        <v>29</v>
      </c>
      <c r="H196" s="62">
        <v>0</v>
      </c>
      <c r="I196" s="58">
        <f t="shared" si="13"/>
        <v>29</v>
      </c>
      <c r="J196" s="58">
        <f t="shared" si="14"/>
        <v>3480</v>
      </c>
      <c r="K196" s="128">
        <v>4200105</v>
      </c>
    </row>
    <row r="197" spans="1:11" x14ac:dyDescent="0.2">
      <c r="A197" s="34" t="s">
        <v>219</v>
      </c>
      <c r="B197" s="34"/>
      <c r="C197" s="34">
        <v>35</v>
      </c>
      <c r="D197" s="60">
        <f t="shared" si="11"/>
        <v>420</v>
      </c>
      <c r="E197" s="61">
        <v>0</v>
      </c>
      <c r="F197" s="60">
        <f t="shared" si="12"/>
        <v>420</v>
      </c>
      <c r="G197" s="34">
        <f>17709/40</f>
        <v>442.72500000000002</v>
      </c>
      <c r="H197" s="62">
        <v>0</v>
      </c>
      <c r="I197" s="58">
        <f t="shared" si="13"/>
        <v>442.72500000000002</v>
      </c>
      <c r="J197" s="58">
        <f t="shared" si="14"/>
        <v>185944.5</v>
      </c>
      <c r="K197" s="128">
        <v>4200105</v>
      </c>
    </row>
    <row r="198" spans="1:11" x14ac:dyDescent="0.2">
      <c r="A198" s="34" t="s">
        <v>220</v>
      </c>
      <c r="B198" s="34"/>
      <c r="C198" s="34">
        <v>60</v>
      </c>
      <c r="D198" s="60">
        <f t="shared" si="11"/>
        <v>720</v>
      </c>
      <c r="E198" s="61">
        <v>0</v>
      </c>
      <c r="F198" s="60">
        <f t="shared" si="12"/>
        <v>720</v>
      </c>
      <c r="G198" s="34">
        <v>2604</v>
      </c>
      <c r="H198" s="62">
        <v>0</v>
      </c>
      <c r="I198" s="58">
        <f t="shared" si="13"/>
        <v>2604</v>
      </c>
      <c r="J198" s="58">
        <f t="shared" si="14"/>
        <v>1874880</v>
      </c>
      <c r="K198" s="128">
        <v>4200105</v>
      </c>
    </row>
    <row r="199" spans="1:11" x14ac:dyDescent="0.2">
      <c r="A199" s="34" t="s">
        <v>221</v>
      </c>
      <c r="B199" s="34"/>
      <c r="C199" s="34">
        <v>15</v>
      </c>
      <c r="D199" s="60">
        <f t="shared" si="11"/>
        <v>180</v>
      </c>
      <c r="E199" s="61">
        <v>0</v>
      </c>
      <c r="F199" s="60">
        <f t="shared" si="12"/>
        <v>180</v>
      </c>
      <c r="G199" s="34">
        <v>7937</v>
      </c>
      <c r="H199" s="62">
        <v>0</v>
      </c>
      <c r="I199" s="58">
        <f t="shared" si="13"/>
        <v>7937</v>
      </c>
      <c r="J199" s="58">
        <f t="shared" si="14"/>
        <v>1428660</v>
      </c>
      <c r="K199" s="128">
        <v>4200105</v>
      </c>
    </row>
    <row r="200" spans="1:11" x14ac:dyDescent="0.2">
      <c r="A200" s="34" t="s">
        <v>222</v>
      </c>
      <c r="B200" s="34"/>
      <c r="C200" s="34">
        <v>1</v>
      </c>
      <c r="D200" s="60">
        <f t="shared" si="11"/>
        <v>12</v>
      </c>
      <c r="E200" s="61">
        <v>0</v>
      </c>
      <c r="F200" s="60">
        <f t="shared" si="12"/>
        <v>12</v>
      </c>
      <c r="G200" s="34">
        <v>123</v>
      </c>
      <c r="H200" s="62">
        <v>0</v>
      </c>
      <c r="I200" s="58">
        <f t="shared" si="13"/>
        <v>123</v>
      </c>
      <c r="J200" s="58">
        <f t="shared" si="14"/>
        <v>1476</v>
      </c>
      <c r="K200" s="128">
        <v>4200105</v>
      </c>
    </row>
    <row r="201" spans="1:11" x14ac:dyDescent="0.2">
      <c r="A201" s="34" t="s">
        <v>223</v>
      </c>
      <c r="B201" s="34"/>
      <c r="C201" s="34">
        <v>1</v>
      </c>
      <c r="D201" s="60">
        <f t="shared" si="11"/>
        <v>12</v>
      </c>
      <c r="E201" s="61">
        <v>0</v>
      </c>
      <c r="F201" s="60">
        <f t="shared" si="12"/>
        <v>12</v>
      </c>
      <c r="G201" s="34">
        <v>75000</v>
      </c>
      <c r="H201" s="62">
        <v>0</v>
      </c>
      <c r="I201" s="58">
        <f t="shared" si="13"/>
        <v>75000</v>
      </c>
      <c r="J201" s="58">
        <f t="shared" si="14"/>
        <v>900000</v>
      </c>
      <c r="K201" s="128">
        <v>4200105</v>
      </c>
    </row>
    <row r="202" spans="1:11" x14ac:dyDescent="0.2">
      <c r="A202" s="34" t="s">
        <v>224</v>
      </c>
      <c r="B202" s="34"/>
      <c r="C202" s="34">
        <v>1</v>
      </c>
      <c r="D202" s="60">
        <f t="shared" si="11"/>
        <v>12</v>
      </c>
      <c r="E202" s="61">
        <v>0</v>
      </c>
      <c r="F202" s="60">
        <f t="shared" si="12"/>
        <v>12</v>
      </c>
      <c r="G202" s="34">
        <v>104400</v>
      </c>
      <c r="H202" s="62">
        <v>0</v>
      </c>
      <c r="I202" s="58">
        <f t="shared" si="13"/>
        <v>104400</v>
      </c>
      <c r="J202" s="58">
        <f t="shared" si="14"/>
        <v>1252800</v>
      </c>
      <c r="K202" s="128">
        <v>4200105</v>
      </c>
    </row>
    <row r="203" spans="1:11" x14ac:dyDescent="0.2">
      <c r="A203" s="34" t="s">
        <v>225</v>
      </c>
      <c r="B203" s="34"/>
      <c r="C203" s="34">
        <v>1</v>
      </c>
      <c r="D203" s="60">
        <f t="shared" si="11"/>
        <v>12</v>
      </c>
      <c r="E203" s="61">
        <v>0</v>
      </c>
      <c r="F203" s="60">
        <f t="shared" si="12"/>
        <v>12</v>
      </c>
      <c r="G203" s="34">
        <v>2500</v>
      </c>
      <c r="H203" s="62">
        <v>0</v>
      </c>
      <c r="I203" s="58">
        <f t="shared" si="13"/>
        <v>2500</v>
      </c>
      <c r="J203" s="58">
        <f t="shared" si="14"/>
        <v>30000</v>
      </c>
      <c r="K203" s="128">
        <v>4200105</v>
      </c>
    </row>
    <row r="204" spans="1:11" x14ac:dyDescent="0.2">
      <c r="A204" s="34" t="s">
        <v>226</v>
      </c>
      <c r="B204" s="34"/>
      <c r="C204" s="34">
        <v>1</v>
      </c>
      <c r="D204" s="60">
        <f t="shared" si="11"/>
        <v>12</v>
      </c>
      <c r="E204" s="61">
        <v>0</v>
      </c>
      <c r="F204" s="60">
        <f t="shared" si="12"/>
        <v>12</v>
      </c>
      <c r="G204" s="34">
        <v>375000</v>
      </c>
      <c r="H204" s="62">
        <v>0</v>
      </c>
      <c r="I204" s="58">
        <f t="shared" si="13"/>
        <v>375000</v>
      </c>
      <c r="J204" s="58">
        <f t="shared" si="14"/>
        <v>4500000</v>
      </c>
      <c r="K204" s="128">
        <v>4200105</v>
      </c>
    </row>
    <row r="205" spans="1:11" x14ac:dyDescent="0.2">
      <c r="A205" s="34" t="s">
        <v>227</v>
      </c>
      <c r="B205" s="34"/>
      <c r="C205" s="34">
        <v>1</v>
      </c>
      <c r="D205" s="60">
        <f t="shared" si="11"/>
        <v>12</v>
      </c>
      <c r="E205" s="61">
        <v>0</v>
      </c>
      <c r="F205" s="60">
        <f t="shared" si="12"/>
        <v>12</v>
      </c>
      <c r="G205" s="34">
        <v>28126</v>
      </c>
      <c r="H205" s="62">
        <v>0</v>
      </c>
      <c r="I205" s="58">
        <f t="shared" si="13"/>
        <v>28126</v>
      </c>
      <c r="J205" s="58">
        <f t="shared" si="14"/>
        <v>337512</v>
      </c>
      <c r="K205" s="128">
        <v>4200105</v>
      </c>
    </row>
    <row r="206" spans="1:11" x14ac:dyDescent="0.2">
      <c r="A206" s="34" t="s">
        <v>228</v>
      </c>
      <c r="B206" s="34"/>
      <c r="C206" s="34">
        <v>3280</v>
      </c>
      <c r="D206" s="60">
        <f t="shared" si="11"/>
        <v>39360</v>
      </c>
      <c r="E206" s="61">
        <v>0</v>
      </c>
      <c r="F206" s="60">
        <f t="shared" si="12"/>
        <v>39360</v>
      </c>
      <c r="G206" s="34">
        <v>83</v>
      </c>
      <c r="H206" s="62">
        <v>0</v>
      </c>
      <c r="I206" s="58">
        <f t="shared" si="13"/>
        <v>83</v>
      </c>
      <c r="J206" s="58">
        <f t="shared" si="14"/>
        <v>3266880</v>
      </c>
      <c r="K206" s="128">
        <v>4200105</v>
      </c>
    </row>
    <row r="207" spans="1:11" x14ac:dyDescent="0.2">
      <c r="A207" s="34" t="s">
        <v>229</v>
      </c>
      <c r="B207" s="34"/>
      <c r="C207" s="34">
        <v>6</v>
      </c>
      <c r="D207" s="60">
        <f t="shared" si="11"/>
        <v>72</v>
      </c>
      <c r="E207" s="61">
        <v>0</v>
      </c>
      <c r="F207" s="60">
        <f t="shared" si="12"/>
        <v>72</v>
      </c>
      <c r="G207" s="34">
        <v>5146</v>
      </c>
      <c r="H207" s="62">
        <v>0</v>
      </c>
      <c r="I207" s="58">
        <f t="shared" si="13"/>
        <v>5146</v>
      </c>
      <c r="J207" s="58">
        <f t="shared" si="14"/>
        <v>370512</v>
      </c>
      <c r="K207" s="128">
        <v>4200105</v>
      </c>
    </row>
    <row r="208" spans="1:11" x14ac:dyDescent="0.2">
      <c r="A208" s="34" t="s">
        <v>230</v>
      </c>
      <c r="B208" s="34"/>
      <c r="C208" s="34">
        <v>21</v>
      </c>
      <c r="D208" s="60">
        <f t="shared" si="11"/>
        <v>252</v>
      </c>
      <c r="E208" s="61">
        <v>0</v>
      </c>
      <c r="F208" s="60">
        <f t="shared" si="12"/>
        <v>252</v>
      </c>
      <c r="G208" s="34">
        <v>3750</v>
      </c>
      <c r="H208" s="62">
        <v>0</v>
      </c>
      <c r="I208" s="58">
        <f t="shared" si="13"/>
        <v>3750</v>
      </c>
      <c r="J208" s="58">
        <f t="shared" si="14"/>
        <v>945000</v>
      </c>
      <c r="K208" s="128">
        <v>4200105</v>
      </c>
    </row>
    <row r="209" spans="1:11" x14ac:dyDescent="0.2">
      <c r="A209" s="34" t="s">
        <v>231</v>
      </c>
      <c r="B209" s="34"/>
      <c r="C209" s="34">
        <v>1</v>
      </c>
      <c r="D209" s="60">
        <f t="shared" si="11"/>
        <v>12</v>
      </c>
      <c r="E209" s="61">
        <v>0</v>
      </c>
      <c r="F209" s="60">
        <f t="shared" si="12"/>
        <v>12</v>
      </c>
      <c r="G209" s="34">
        <v>5625</v>
      </c>
      <c r="H209" s="62">
        <v>0</v>
      </c>
      <c r="I209" s="58">
        <f t="shared" ref="I209:I272" si="15">+G209+(G209*H209)</f>
        <v>5625</v>
      </c>
      <c r="J209" s="58">
        <f t="shared" si="14"/>
        <v>67500</v>
      </c>
      <c r="K209" s="128">
        <v>4200105</v>
      </c>
    </row>
    <row r="210" spans="1:11" x14ac:dyDescent="0.2">
      <c r="A210" s="34" t="s">
        <v>232</v>
      </c>
      <c r="B210" s="34"/>
      <c r="C210" s="34">
        <v>26</v>
      </c>
      <c r="D210" s="60">
        <f t="shared" si="11"/>
        <v>312</v>
      </c>
      <c r="E210" s="61">
        <v>0</v>
      </c>
      <c r="F210" s="60">
        <f t="shared" si="12"/>
        <v>312</v>
      </c>
      <c r="G210" s="34">
        <v>8125</v>
      </c>
      <c r="H210" s="62">
        <v>0</v>
      </c>
      <c r="I210" s="58">
        <f t="shared" si="15"/>
        <v>8125</v>
      </c>
      <c r="J210" s="58">
        <f t="shared" si="14"/>
        <v>2535000</v>
      </c>
      <c r="K210" s="128">
        <v>4200105</v>
      </c>
    </row>
    <row r="211" spans="1:11" x14ac:dyDescent="0.2">
      <c r="A211" s="34" t="s">
        <v>233</v>
      </c>
      <c r="B211" s="34"/>
      <c r="C211" s="34">
        <v>20</v>
      </c>
      <c r="D211" s="60">
        <f t="shared" si="11"/>
        <v>240</v>
      </c>
      <c r="E211" s="61">
        <v>0</v>
      </c>
      <c r="F211" s="60">
        <f t="shared" si="12"/>
        <v>240</v>
      </c>
      <c r="G211" s="34">
        <v>528</v>
      </c>
      <c r="H211" s="62">
        <v>0</v>
      </c>
      <c r="I211" s="58">
        <f t="shared" si="15"/>
        <v>528</v>
      </c>
      <c r="J211" s="58">
        <f t="shared" si="14"/>
        <v>126720</v>
      </c>
      <c r="K211" s="128">
        <v>4200105</v>
      </c>
    </row>
    <row r="212" spans="1:11" x14ac:dyDescent="0.2">
      <c r="A212" s="34" t="s">
        <v>234</v>
      </c>
      <c r="B212" s="34"/>
      <c r="C212" s="34">
        <v>32</v>
      </c>
      <c r="D212" s="60">
        <f t="shared" si="11"/>
        <v>384</v>
      </c>
      <c r="E212" s="61">
        <v>0</v>
      </c>
      <c r="F212" s="60">
        <f t="shared" si="12"/>
        <v>384</v>
      </c>
      <c r="G212" s="34">
        <v>2188</v>
      </c>
      <c r="H212" s="62">
        <v>0</v>
      </c>
      <c r="I212" s="58">
        <f t="shared" si="15"/>
        <v>2188</v>
      </c>
      <c r="J212" s="58">
        <f t="shared" si="14"/>
        <v>840192</v>
      </c>
      <c r="K212" s="128">
        <v>4200105</v>
      </c>
    </row>
    <row r="213" spans="1:11" x14ac:dyDescent="0.2">
      <c r="A213" s="34" t="s">
        <v>235</v>
      </c>
      <c r="B213" s="34"/>
      <c r="C213" s="34">
        <v>150</v>
      </c>
      <c r="D213" s="60">
        <f t="shared" si="11"/>
        <v>1800</v>
      </c>
      <c r="E213" s="61">
        <v>0</v>
      </c>
      <c r="F213" s="60">
        <f t="shared" si="12"/>
        <v>1800</v>
      </c>
      <c r="G213" s="34">
        <v>167</v>
      </c>
      <c r="H213" s="62">
        <v>0</v>
      </c>
      <c r="I213" s="58">
        <f t="shared" si="15"/>
        <v>167</v>
      </c>
      <c r="J213" s="58">
        <f t="shared" si="14"/>
        <v>300600</v>
      </c>
      <c r="K213" s="128">
        <v>4200105</v>
      </c>
    </row>
    <row r="214" spans="1:11" x14ac:dyDescent="0.2">
      <c r="A214" s="34" t="s">
        <v>236</v>
      </c>
      <c r="B214" s="34"/>
      <c r="C214" s="34">
        <v>45</v>
      </c>
      <c r="D214" s="60">
        <f t="shared" si="11"/>
        <v>540</v>
      </c>
      <c r="E214" s="61">
        <v>0</v>
      </c>
      <c r="F214" s="60">
        <f t="shared" si="12"/>
        <v>540</v>
      </c>
      <c r="G214" s="34">
        <v>40</v>
      </c>
      <c r="H214" s="62">
        <v>0</v>
      </c>
      <c r="I214" s="58">
        <f t="shared" si="15"/>
        <v>40</v>
      </c>
      <c r="J214" s="58">
        <f t="shared" si="14"/>
        <v>21600</v>
      </c>
      <c r="K214" s="128">
        <v>4200105</v>
      </c>
    </row>
    <row r="215" spans="1:11" x14ac:dyDescent="0.2">
      <c r="A215" s="34" t="s">
        <v>237</v>
      </c>
      <c r="B215" s="34"/>
      <c r="C215" s="34">
        <v>60</v>
      </c>
      <c r="D215" s="60">
        <f t="shared" si="11"/>
        <v>720</v>
      </c>
      <c r="E215" s="61">
        <v>0</v>
      </c>
      <c r="F215" s="60">
        <f t="shared" si="12"/>
        <v>720</v>
      </c>
      <c r="G215" s="34">
        <v>396</v>
      </c>
      <c r="H215" s="62">
        <v>0</v>
      </c>
      <c r="I215" s="58">
        <f t="shared" si="15"/>
        <v>396</v>
      </c>
      <c r="J215" s="58">
        <f t="shared" si="14"/>
        <v>285120</v>
      </c>
      <c r="K215" s="128">
        <v>4200105</v>
      </c>
    </row>
    <row r="216" spans="1:11" x14ac:dyDescent="0.2">
      <c r="A216" s="34" t="s">
        <v>238</v>
      </c>
      <c r="B216" s="34"/>
      <c r="C216" s="34">
        <v>30</v>
      </c>
      <c r="D216" s="60">
        <f t="shared" si="11"/>
        <v>360</v>
      </c>
      <c r="E216" s="61">
        <v>0</v>
      </c>
      <c r="F216" s="60">
        <f t="shared" si="12"/>
        <v>360</v>
      </c>
      <c r="G216" s="34">
        <v>13526</v>
      </c>
      <c r="H216" s="62">
        <v>0</v>
      </c>
      <c r="I216" s="58">
        <f t="shared" si="15"/>
        <v>13526</v>
      </c>
      <c r="J216" s="58">
        <f t="shared" si="14"/>
        <v>4869360</v>
      </c>
      <c r="K216" s="128">
        <v>4200105</v>
      </c>
    </row>
    <row r="217" spans="1:11" x14ac:dyDescent="0.2">
      <c r="A217" s="34" t="s">
        <v>239</v>
      </c>
      <c r="B217" s="34"/>
      <c r="C217" s="34">
        <v>1</v>
      </c>
      <c r="D217" s="60">
        <f t="shared" si="11"/>
        <v>12</v>
      </c>
      <c r="E217" s="61">
        <v>0</v>
      </c>
      <c r="F217" s="60">
        <f t="shared" si="12"/>
        <v>12</v>
      </c>
      <c r="G217" s="34">
        <v>1465</v>
      </c>
      <c r="H217" s="62">
        <v>0</v>
      </c>
      <c r="I217" s="58">
        <f t="shared" si="15"/>
        <v>1465</v>
      </c>
      <c r="J217" s="58">
        <f t="shared" si="14"/>
        <v>17580</v>
      </c>
      <c r="K217" s="128">
        <v>4200105</v>
      </c>
    </row>
    <row r="218" spans="1:11" x14ac:dyDescent="0.2">
      <c r="A218" s="34" t="s">
        <v>240</v>
      </c>
      <c r="B218" s="34"/>
      <c r="C218" s="34">
        <v>60</v>
      </c>
      <c r="D218" s="60">
        <f t="shared" si="11"/>
        <v>720</v>
      </c>
      <c r="E218" s="61">
        <v>0</v>
      </c>
      <c r="F218" s="60">
        <f t="shared" si="12"/>
        <v>720</v>
      </c>
      <c r="G218" s="34">
        <v>8334</v>
      </c>
      <c r="H218" s="62">
        <v>0</v>
      </c>
      <c r="I218" s="58">
        <f t="shared" si="15"/>
        <v>8334</v>
      </c>
      <c r="J218" s="58">
        <f t="shared" si="14"/>
        <v>6000480</v>
      </c>
      <c r="K218" s="128">
        <v>4200105</v>
      </c>
    </row>
    <row r="219" spans="1:11" x14ac:dyDescent="0.2">
      <c r="A219" s="34" t="s">
        <v>241</v>
      </c>
      <c r="B219" s="34"/>
      <c r="C219" s="34">
        <v>30</v>
      </c>
      <c r="D219" s="60">
        <f t="shared" si="11"/>
        <v>360</v>
      </c>
      <c r="E219" s="61">
        <v>0</v>
      </c>
      <c r="F219" s="60">
        <f t="shared" si="12"/>
        <v>360</v>
      </c>
      <c r="G219" s="34">
        <v>2785</v>
      </c>
      <c r="H219" s="62">
        <v>0</v>
      </c>
      <c r="I219" s="58">
        <f t="shared" si="15"/>
        <v>2785</v>
      </c>
      <c r="J219" s="58">
        <f t="shared" si="14"/>
        <v>1002600</v>
      </c>
      <c r="K219" s="128">
        <v>4200105</v>
      </c>
    </row>
    <row r="220" spans="1:11" x14ac:dyDescent="0.2">
      <c r="A220" s="34" t="s">
        <v>242</v>
      </c>
      <c r="B220" s="34"/>
      <c r="C220" s="34">
        <v>35</v>
      </c>
      <c r="D220" s="60">
        <f t="shared" si="11"/>
        <v>420</v>
      </c>
      <c r="E220" s="61">
        <v>0</v>
      </c>
      <c r="F220" s="60">
        <f t="shared" si="12"/>
        <v>420</v>
      </c>
      <c r="G220" s="34">
        <v>33334</v>
      </c>
      <c r="H220" s="62">
        <v>0</v>
      </c>
      <c r="I220" s="58">
        <f t="shared" si="15"/>
        <v>33334</v>
      </c>
      <c r="J220" s="58">
        <f t="shared" si="14"/>
        <v>14000280</v>
      </c>
      <c r="K220" s="128">
        <v>4200105</v>
      </c>
    </row>
    <row r="221" spans="1:11" x14ac:dyDescent="0.2">
      <c r="A221" s="34" t="s">
        <v>243</v>
      </c>
      <c r="B221" s="34"/>
      <c r="C221" s="34">
        <v>30</v>
      </c>
      <c r="D221" s="60">
        <f t="shared" si="11"/>
        <v>360</v>
      </c>
      <c r="E221" s="61">
        <v>0</v>
      </c>
      <c r="F221" s="60">
        <f t="shared" si="12"/>
        <v>360</v>
      </c>
      <c r="G221" s="34">
        <v>28103</v>
      </c>
      <c r="H221" s="62">
        <v>0</v>
      </c>
      <c r="I221" s="58">
        <f t="shared" si="15"/>
        <v>28103</v>
      </c>
      <c r="J221" s="58">
        <f t="shared" si="14"/>
        <v>10117080</v>
      </c>
      <c r="K221" s="128">
        <v>4200105</v>
      </c>
    </row>
    <row r="222" spans="1:11" x14ac:dyDescent="0.2">
      <c r="A222" s="34" t="s">
        <v>244</v>
      </c>
      <c r="B222" s="34"/>
      <c r="C222" s="34">
        <v>30</v>
      </c>
      <c r="D222" s="60">
        <f t="shared" si="11"/>
        <v>360</v>
      </c>
      <c r="E222" s="61">
        <v>0</v>
      </c>
      <c r="F222" s="60">
        <f t="shared" si="12"/>
        <v>360</v>
      </c>
      <c r="G222" s="34">
        <v>138</v>
      </c>
      <c r="H222" s="62">
        <v>0</v>
      </c>
      <c r="I222" s="58">
        <f t="shared" si="15"/>
        <v>138</v>
      </c>
      <c r="J222" s="58">
        <f t="shared" si="14"/>
        <v>49680</v>
      </c>
      <c r="K222" s="128">
        <v>4200105</v>
      </c>
    </row>
    <row r="223" spans="1:11" x14ac:dyDescent="0.2">
      <c r="A223" s="34" t="s">
        <v>245</v>
      </c>
      <c r="B223" s="34"/>
      <c r="C223" s="34">
        <v>26</v>
      </c>
      <c r="D223" s="60">
        <f t="shared" si="11"/>
        <v>312</v>
      </c>
      <c r="E223" s="61">
        <v>0</v>
      </c>
      <c r="F223" s="60">
        <f t="shared" si="12"/>
        <v>312</v>
      </c>
      <c r="G223" s="34">
        <v>20834</v>
      </c>
      <c r="H223" s="62">
        <v>0</v>
      </c>
      <c r="I223" s="58">
        <f t="shared" si="15"/>
        <v>20834</v>
      </c>
      <c r="J223" s="58">
        <f t="shared" si="14"/>
        <v>6500208</v>
      </c>
      <c r="K223" s="128">
        <v>4200105</v>
      </c>
    </row>
    <row r="224" spans="1:11" x14ac:dyDescent="0.2">
      <c r="A224" s="34" t="s">
        <v>246</v>
      </c>
      <c r="B224" s="34"/>
      <c r="C224" s="34">
        <v>15</v>
      </c>
      <c r="D224" s="60">
        <f t="shared" si="11"/>
        <v>180</v>
      </c>
      <c r="E224" s="61">
        <v>0</v>
      </c>
      <c r="F224" s="60">
        <f t="shared" si="12"/>
        <v>180</v>
      </c>
      <c r="G224" s="34">
        <v>6542</v>
      </c>
      <c r="H224" s="62">
        <v>0</v>
      </c>
      <c r="I224" s="58">
        <f t="shared" si="15"/>
        <v>6542</v>
      </c>
      <c r="J224" s="58">
        <f t="shared" si="14"/>
        <v>1177560</v>
      </c>
      <c r="K224" s="128">
        <v>4200105</v>
      </c>
    </row>
    <row r="225" spans="1:11" x14ac:dyDescent="0.2">
      <c r="A225" s="34" t="s">
        <v>96</v>
      </c>
      <c r="B225" s="34"/>
      <c r="C225" s="34">
        <v>1</v>
      </c>
      <c r="D225" s="60">
        <f t="shared" si="11"/>
        <v>12</v>
      </c>
      <c r="E225" s="61">
        <v>0</v>
      </c>
      <c r="F225" s="60">
        <f t="shared" si="12"/>
        <v>12</v>
      </c>
      <c r="G225" s="34">
        <v>1155</v>
      </c>
      <c r="H225" s="62">
        <v>0</v>
      </c>
      <c r="I225" s="58">
        <f t="shared" si="15"/>
        <v>1155</v>
      </c>
      <c r="J225" s="58">
        <f t="shared" si="14"/>
        <v>13860</v>
      </c>
      <c r="K225" s="128">
        <v>4200105</v>
      </c>
    </row>
    <row r="226" spans="1:11" x14ac:dyDescent="0.2">
      <c r="A226" s="34" t="s">
        <v>247</v>
      </c>
      <c r="B226" s="34"/>
      <c r="C226" s="34">
        <v>1</v>
      </c>
      <c r="D226" s="60">
        <f t="shared" si="11"/>
        <v>12</v>
      </c>
      <c r="E226" s="61">
        <v>0</v>
      </c>
      <c r="F226" s="60">
        <f t="shared" si="12"/>
        <v>12</v>
      </c>
      <c r="G226" s="34">
        <v>630</v>
      </c>
      <c r="H226" s="62">
        <v>0</v>
      </c>
      <c r="I226" s="58">
        <f t="shared" si="15"/>
        <v>630</v>
      </c>
      <c r="J226" s="58">
        <f t="shared" si="14"/>
        <v>7560</v>
      </c>
      <c r="K226" s="128">
        <v>4200105</v>
      </c>
    </row>
    <row r="227" spans="1:11" x14ac:dyDescent="0.2">
      <c r="A227" s="34" t="s">
        <v>248</v>
      </c>
      <c r="B227" s="34"/>
      <c r="C227" s="34">
        <v>1</v>
      </c>
      <c r="D227" s="60">
        <f t="shared" si="11"/>
        <v>12</v>
      </c>
      <c r="E227" s="61">
        <v>0</v>
      </c>
      <c r="F227" s="60">
        <f t="shared" si="12"/>
        <v>12</v>
      </c>
      <c r="G227" s="34">
        <v>2604</v>
      </c>
      <c r="H227" s="62">
        <v>0</v>
      </c>
      <c r="I227" s="58">
        <f t="shared" si="15"/>
        <v>2604</v>
      </c>
      <c r="J227" s="58">
        <f t="shared" si="14"/>
        <v>31248</v>
      </c>
      <c r="K227" s="128">
        <v>4200105</v>
      </c>
    </row>
    <row r="228" spans="1:11" x14ac:dyDescent="0.2">
      <c r="A228" s="34" t="s">
        <v>249</v>
      </c>
      <c r="B228" s="34"/>
      <c r="C228" s="34">
        <v>22</v>
      </c>
      <c r="D228" s="60">
        <f t="shared" si="11"/>
        <v>264</v>
      </c>
      <c r="E228" s="61">
        <v>0</v>
      </c>
      <c r="F228" s="60">
        <f t="shared" si="12"/>
        <v>264</v>
      </c>
      <c r="G228" s="34">
        <v>117</v>
      </c>
      <c r="H228" s="62">
        <v>0</v>
      </c>
      <c r="I228" s="58">
        <f t="shared" si="15"/>
        <v>117</v>
      </c>
      <c r="J228" s="58">
        <f t="shared" si="14"/>
        <v>30888</v>
      </c>
      <c r="K228" s="128">
        <v>4200105</v>
      </c>
    </row>
    <row r="229" spans="1:11" x14ac:dyDescent="0.2">
      <c r="A229" s="34" t="s">
        <v>250</v>
      </c>
      <c r="B229" s="34"/>
      <c r="C229" s="34">
        <v>810</v>
      </c>
      <c r="D229" s="60">
        <f t="shared" si="11"/>
        <v>9720</v>
      </c>
      <c r="E229" s="61">
        <v>0</v>
      </c>
      <c r="F229" s="60">
        <f t="shared" si="12"/>
        <v>9720</v>
      </c>
      <c r="G229" s="34">
        <v>417</v>
      </c>
      <c r="H229" s="62">
        <v>0</v>
      </c>
      <c r="I229" s="58">
        <f t="shared" si="15"/>
        <v>417</v>
      </c>
      <c r="J229" s="58">
        <f t="shared" si="14"/>
        <v>4053240</v>
      </c>
      <c r="K229" s="128">
        <v>4200105</v>
      </c>
    </row>
    <row r="230" spans="1:11" x14ac:dyDescent="0.2">
      <c r="A230" s="34" t="s">
        <v>251</v>
      </c>
      <c r="B230" s="34"/>
      <c r="C230" s="34">
        <v>1</v>
      </c>
      <c r="D230" s="60">
        <f t="shared" si="11"/>
        <v>12</v>
      </c>
      <c r="E230" s="61">
        <v>0</v>
      </c>
      <c r="F230" s="60">
        <f t="shared" si="12"/>
        <v>12</v>
      </c>
      <c r="G230" s="34">
        <v>2312</v>
      </c>
      <c r="H230" s="62">
        <v>0</v>
      </c>
      <c r="I230" s="58">
        <f t="shared" si="15"/>
        <v>2312</v>
      </c>
      <c r="J230" s="58">
        <f t="shared" si="14"/>
        <v>27744</v>
      </c>
      <c r="K230" s="128">
        <v>4200105</v>
      </c>
    </row>
    <row r="231" spans="1:11" x14ac:dyDescent="0.2">
      <c r="A231" s="34" t="s">
        <v>252</v>
      </c>
      <c r="B231" s="34"/>
      <c r="C231" s="34">
        <v>1</v>
      </c>
      <c r="D231" s="60">
        <f t="shared" si="11"/>
        <v>12</v>
      </c>
      <c r="E231" s="61">
        <v>0</v>
      </c>
      <c r="F231" s="60">
        <f t="shared" si="12"/>
        <v>12</v>
      </c>
      <c r="G231" s="34">
        <v>19</v>
      </c>
      <c r="H231" s="62">
        <v>0</v>
      </c>
      <c r="I231" s="58">
        <f t="shared" si="15"/>
        <v>19</v>
      </c>
      <c r="J231" s="58">
        <f t="shared" si="14"/>
        <v>228</v>
      </c>
      <c r="K231" s="128">
        <v>4200105</v>
      </c>
    </row>
    <row r="232" spans="1:11" x14ac:dyDescent="0.2">
      <c r="A232" s="34" t="s">
        <v>253</v>
      </c>
      <c r="B232" s="34"/>
      <c r="C232" s="34">
        <v>8</v>
      </c>
      <c r="D232" s="60">
        <f t="shared" si="11"/>
        <v>96</v>
      </c>
      <c r="E232" s="61">
        <v>0</v>
      </c>
      <c r="F232" s="60">
        <f t="shared" si="12"/>
        <v>96</v>
      </c>
      <c r="G232" s="34">
        <v>42</v>
      </c>
      <c r="H232" s="62">
        <v>0</v>
      </c>
      <c r="I232" s="58">
        <f t="shared" si="15"/>
        <v>42</v>
      </c>
      <c r="J232" s="58">
        <f t="shared" si="14"/>
        <v>4032</v>
      </c>
      <c r="K232" s="128">
        <v>4200105</v>
      </c>
    </row>
    <row r="233" spans="1:11" x14ac:dyDescent="0.2">
      <c r="A233" s="34" t="s">
        <v>254</v>
      </c>
      <c r="B233" s="34"/>
      <c r="C233" s="34">
        <v>90</v>
      </c>
      <c r="D233" s="60">
        <f t="shared" si="11"/>
        <v>1080</v>
      </c>
      <c r="E233" s="61">
        <v>0</v>
      </c>
      <c r="F233" s="60">
        <f t="shared" si="12"/>
        <v>1080</v>
      </c>
      <c r="G233" s="34">
        <v>31</v>
      </c>
      <c r="H233" s="62">
        <v>0</v>
      </c>
      <c r="I233" s="58">
        <f t="shared" si="15"/>
        <v>31</v>
      </c>
      <c r="J233" s="58">
        <f t="shared" si="14"/>
        <v>33480</v>
      </c>
      <c r="K233" s="128">
        <v>4200105</v>
      </c>
    </row>
    <row r="234" spans="1:11" x14ac:dyDescent="0.2">
      <c r="A234" s="34" t="s">
        <v>255</v>
      </c>
      <c r="B234" s="34"/>
      <c r="C234" s="34">
        <v>1</v>
      </c>
      <c r="D234" s="60">
        <f t="shared" si="11"/>
        <v>12</v>
      </c>
      <c r="E234" s="61">
        <v>0</v>
      </c>
      <c r="F234" s="60">
        <f t="shared" si="12"/>
        <v>12</v>
      </c>
      <c r="G234" s="34">
        <v>9792</v>
      </c>
      <c r="H234" s="62">
        <v>0</v>
      </c>
      <c r="I234" s="58">
        <f t="shared" si="15"/>
        <v>9792</v>
      </c>
      <c r="J234" s="58">
        <f t="shared" si="14"/>
        <v>117504</v>
      </c>
      <c r="K234" s="128">
        <v>4200105</v>
      </c>
    </row>
    <row r="235" spans="1:11" x14ac:dyDescent="0.2">
      <c r="A235" s="34" t="s">
        <v>256</v>
      </c>
      <c r="B235" s="34"/>
      <c r="C235" s="34">
        <v>1</v>
      </c>
      <c r="D235" s="60">
        <f t="shared" si="11"/>
        <v>12</v>
      </c>
      <c r="E235" s="61">
        <v>0</v>
      </c>
      <c r="F235" s="60">
        <f t="shared" si="12"/>
        <v>12</v>
      </c>
      <c r="G235" s="34">
        <v>3348</v>
      </c>
      <c r="H235" s="62">
        <v>0</v>
      </c>
      <c r="I235" s="58">
        <f t="shared" si="15"/>
        <v>3348</v>
      </c>
      <c r="J235" s="58">
        <f t="shared" si="14"/>
        <v>40176</v>
      </c>
      <c r="K235" s="128">
        <v>4200105</v>
      </c>
    </row>
    <row r="236" spans="1:11" x14ac:dyDescent="0.2">
      <c r="A236" s="34" t="s">
        <v>257</v>
      </c>
      <c r="B236" s="34"/>
      <c r="C236" s="34">
        <v>1</v>
      </c>
      <c r="D236" s="60">
        <f t="shared" si="11"/>
        <v>12</v>
      </c>
      <c r="E236" s="61">
        <v>0</v>
      </c>
      <c r="F236" s="60">
        <f t="shared" si="12"/>
        <v>12</v>
      </c>
      <c r="G236" s="34">
        <v>1963</v>
      </c>
      <c r="H236" s="62">
        <v>0</v>
      </c>
      <c r="I236" s="58">
        <f t="shared" si="15"/>
        <v>1963</v>
      </c>
      <c r="J236" s="58">
        <f t="shared" si="14"/>
        <v>23556</v>
      </c>
      <c r="K236" s="128">
        <v>4200105</v>
      </c>
    </row>
    <row r="237" spans="1:11" x14ac:dyDescent="0.2">
      <c r="A237" s="34" t="s">
        <v>258</v>
      </c>
      <c r="B237" s="34"/>
      <c r="C237" s="34">
        <v>110</v>
      </c>
      <c r="D237" s="60">
        <f t="shared" si="11"/>
        <v>1320</v>
      </c>
      <c r="E237" s="61">
        <v>0</v>
      </c>
      <c r="F237" s="60">
        <f t="shared" si="12"/>
        <v>1320</v>
      </c>
      <c r="G237" s="34">
        <v>1590</v>
      </c>
      <c r="H237" s="62">
        <v>0</v>
      </c>
      <c r="I237" s="58">
        <f t="shared" si="15"/>
        <v>1590</v>
      </c>
      <c r="J237" s="58">
        <f t="shared" si="14"/>
        <v>2098800</v>
      </c>
      <c r="K237" s="128">
        <v>4200105</v>
      </c>
    </row>
    <row r="238" spans="1:11" x14ac:dyDescent="0.2">
      <c r="A238" s="34" t="s">
        <v>259</v>
      </c>
      <c r="B238" s="34"/>
      <c r="C238" s="34">
        <v>25</v>
      </c>
      <c r="D238" s="60">
        <f t="shared" si="11"/>
        <v>300</v>
      </c>
      <c r="E238" s="61">
        <v>0</v>
      </c>
      <c r="F238" s="60">
        <f t="shared" si="12"/>
        <v>300</v>
      </c>
      <c r="G238" s="34">
        <v>438</v>
      </c>
      <c r="H238" s="62">
        <v>0</v>
      </c>
      <c r="I238" s="58">
        <f t="shared" si="15"/>
        <v>438</v>
      </c>
      <c r="J238" s="58">
        <f t="shared" si="14"/>
        <v>131400</v>
      </c>
      <c r="K238" s="128">
        <v>4200105</v>
      </c>
    </row>
    <row r="239" spans="1:11" x14ac:dyDescent="0.2">
      <c r="A239" s="34" t="s">
        <v>260</v>
      </c>
      <c r="B239" s="34"/>
      <c r="C239" s="34">
        <v>45</v>
      </c>
      <c r="D239" s="60">
        <f t="shared" si="11"/>
        <v>540</v>
      </c>
      <c r="E239" s="61">
        <v>0</v>
      </c>
      <c r="F239" s="60">
        <f t="shared" si="12"/>
        <v>540</v>
      </c>
      <c r="G239" s="34">
        <v>10012</v>
      </c>
      <c r="H239" s="62">
        <v>0</v>
      </c>
      <c r="I239" s="58">
        <f t="shared" si="15"/>
        <v>10012</v>
      </c>
      <c r="J239" s="58">
        <f t="shared" si="14"/>
        <v>5406480</v>
      </c>
      <c r="K239" s="128">
        <v>4200105</v>
      </c>
    </row>
    <row r="240" spans="1:11" x14ac:dyDescent="0.2">
      <c r="A240" s="34" t="s">
        <v>261</v>
      </c>
      <c r="B240" s="34"/>
      <c r="C240" s="34">
        <v>950</v>
      </c>
      <c r="D240" s="60">
        <f t="shared" si="11"/>
        <v>11400</v>
      </c>
      <c r="E240" s="61">
        <v>0</v>
      </c>
      <c r="F240" s="60">
        <f t="shared" si="12"/>
        <v>11400</v>
      </c>
      <c r="G240" s="34">
        <v>428</v>
      </c>
      <c r="H240" s="62">
        <v>0</v>
      </c>
      <c r="I240" s="58">
        <f t="shared" si="15"/>
        <v>428</v>
      </c>
      <c r="J240" s="58">
        <f t="shared" si="14"/>
        <v>4879200</v>
      </c>
      <c r="K240" s="128">
        <v>4200105</v>
      </c>
    </row>
    <row r="241" spans="1:11" x14ac:dyDescent="0.2">
      <c r="A241" s="34" t="s">
        <v>262</v>
      </c>
      <c r="B241" s="34"/>
      <c r="C241" s="34">
        <v>1</v>
      </c>
      <c r="D241" s="60">
        <f t="shared" si="11"/>
        <v>12</v>
      </c>
      <c r="E241" s="61">
        <v>0</v>
      </c>
      <c r="F241" s="60">
        <f t="shared" si="12"/>
        <v>12</v>
      </c>
      <c r="G241" s="34">
        <v>2083</v>
      </c>
      <c r="H241" s="62">
        <v>0</v>
      </c>
      <c r="I241" s="58">
        <f t="shared" si="15"/>
        <v>2083</v>
      </c>
      <c r="J241" s="58">
        <f t="shared" si="14"/>
        <v>24996</v>
      </c>
      <c r="K241" s="128">
        <v>4200105</v>
      </c>
    </row>
    <row r="242" spans="1:11" x14ac:dyDescent="0.2">
      <c r="A242" s="34" t="s">
        <v>263</v>
      </c>
      <c r="B242" s="34"/>
      <c r="C242" s="34">
        <v>1</v>
      </c>
      <c r="D242" s="60">
        <f t="shared" si="11"/>
        <v>12</v>
      </c>
      <c r="E242" s="61">
        <v>0</v>
      </c>
      <c r="F242" s="60">
        <f t="shared" si="12"/>
        <v>12</v>
      </c>
      <c r="G242" s="34">
        <v>7225</v>
      </c>
      <c r="H242" s="62">
        <v>0</v>
      </c>
      <c r="I242" s="58">
        <f t="shared" si="15"/>
        <v>7225</v>
      </c>
      <c r="J242" s="58">
        <f t="shared" si="14"/>
        <v>86700</v>
      </c>
      <c r="K242" s="128">
        <v>4200105</v>
      </c>
    </row>
    <row r="243" spans="1:11" x14ac:dyDescent="0.2">
      <c r="A243" s="34" t="s">
        <v>264</v>
      </c>
      <c r="B243" s="34"/>
      <c r="C243" s="34">
        <v>1</v>
      </c>
      <c r="D243" s="60">
        <f t="shared" si="11"/>
        <v>12</v>
      </c>
      <c r="E243" s="61">
        <v>0</v>
      </c>
      <c r="F243" s="60">
        <f t="shared" si="12"/>
        <v>12</v>
      </c>
      <c r="G243" s="34">
        <v>457</v>
      </c>
      <c r="H243" s="62">
        <v>0</v>
      </c>
      <c r="I243" s="58">
        <f t="shared" si="15"/>
        <v>457</v>
      </c>
      <c r="J243" s="58">
        <f t="shared" si="14"/>
        <v>5484</v>
      </c>
      <c r="K243" s="128">
        <v>4200105</v>
      </c>
    </row>
    <row r="244" spans="1:11" x14ac:dyDescent="0.2">
      <c r="A244" s="34" t="s">
        <v>265</v>
      </c>
      <c r="B244" s="34"/>
      <c r="C244" s="34">
        <v>130</v>
      </c>
      <c r="D244" s="60">
        <f t="shared" si="11"/>
        <v>1560</v>
      </c>
      <c r="E244" s="61">
        <v>0</v>
      </c>
      <c r="F244" s="60">
        <f t="shared" si="12"/>
        <v>1560</v>
      </c>
      <c r="G244" s="34">
        <v>2381</v>
      </c>
      <c r="H244" s="62">
        <v>0</v>
      </c>
      <c r="I244" s="58">
        <f t="shared" si="15"/>
        <v>2381</v>
      </c>
      <c r="J244" s="58">
        <f t="shared" si="14"/>
        <v>3714360</v>
      </c>
      <c r="K244" s="128">
        <v>4200105</v>
      </c>
    </row>
    <row r="245" spans="1:11" x14ac:dyDescent="0.2">
      <c r="A245" s="34" t="s">
        <v>266</v>
      </c>
      <c r="B245" s="34"/>
      <c r="C245" s="34">
        <v>20</v>
      </c>
      <c r="D245" s="60">
        <f t="shared" si="11"/>
        <v>240</v>
      </c>
      <c r="E245" s="61">
        <v>0</v>
      </c>
      <c r="F245" s="60">
        <f t="shared" si="12"/>
        <v>240</v>
      </c>
      <c r="G245" s="34">
        <v>698</v>
      </c>
      <c r="H245" s="62">
        <v>0</v>
      </c>
      <c r="I245" s="58">
        <f t="shared" si="15"/>
        <v>698</v>
      </c>
      <c r="J245" s="58">
        <f t="shared" si="14"/>
        <v>167520</v>
      </c>
      <c r="K245" s="128">
        <v>4200105</v>
      </c>
    </row>
    <row r="246" spans="1:11" x14ac:dyDescent="0.2">
      <c r="A246" s="34" t="s">
        <v>267</v>
      </c>
      <c r="B246" s="34"/>
      <c r="C246" s="34">
        <v>1</v>
      </c>
      <c r="D246" s="60">
        <f t="shared" si="11"/>
        <v>12</v>
      </c>
      <c r="E246" s="61">
        <v>0</v>
      </c>
      <c r="F246" s="60">
        <f t="shared" si="12"/>
        <v>12</v>
      </c>
      <c r="G246" s="34">
        <v>46460</v>
      </c>
      <c r="H246" s="62">
        <v>0</v>
      </c>
      <c r="I246" s="58">
        <f t="shared" si="15"/>
        <v>46460</v>
      </c>
      <c r="J246" s="58">
        <f t="shared" si="14"/>
        <v>557520</v>
      </c>
      <c r="K246" s="128">
        <v>4200105</v>
      </c>
    </row>
    <row r="247" spans="1:11" x14ac:dyDescent="0.2">
      <c r="A247" s="34" t="s">
        <v>268</v>
      </c>
      <c r="B247" s="34"/>
      <c r="C247" s="34">
        <v>1</v>
      </c>
      <c r="D247" s="60">
        <f t="shared" si="11"/>
        <v>12</v>
      </c>
      <c r="E247" s="61">
        <v>0</v>
      </c>
      <c r="F247" s="60">
        <f t="shared" si="12"/>
        <v>12</v>
      </c>
      <c r="G247" s="34">
        <v>1975</v>
      </c>
      <c r="H247" s="62">
        <v>0</v>
      </c>
      <c r="I247" s="58">
        <f t="shared" si="15"/>
        <v>1975</v>
      </c>
      <c r="J247" s="58">
        <f t="shared" si="14"/>
        <v>23700</v>
      </c>
      <c r="K247" s="128">
        <v>4200105</v>
      </c>
    </row>
    <row r="248" spans="1:11" x14ac:dyDescent="0.2">
      <c r="A248" s="34" t="s">
        <v>269</v>
      </c>
      <c r="B248" s="34"/>
      <c r="C248" s="34">
        <v>1</v>
      </c>
      <c r="D248" s="60">
        <f t="shared" si="11"/>
        <v>12</v>
      </c>
      <c r="E248" s="61">
        <v>0</v>
      </c>
      <c r="F248" s="60">
        <f t="shared" si="12"/>
        <v>12</v>
      </c>
      <c r="G248" s="34">
        <v>198</v>
      </c>
      <c r="H248" s="62">
        <v>0</v>
      </c>
      <c r="I248" s="58">
        <f t="shared" si="15"/>
        <v>198</v>
      </c>
      <c r="J248" s="58">
        <f t="shared" si="14"/>
        <v>2376</v>
      </c>
      <c r="K248" s="128">
        <v>4200105</v>
      </c>
    </row>
    <row r="249" spans="1:11" x14ac:dyDescent="0.2">
      <c r="A249" s="34" t="s">
        <v>270</v>
      </c>
      <c r="B249" s="34"/>
      <c r="C249" s="34">
        <v>120</v>
      </c>
      <c r="D249" s="60">
        <f t="shared" si="11"/>
        <v>1440</v>
      </c>
      <c r="E249" s="61">
        <v>0</v>
      </c>
      <c r="F249" s="60">
        <f t="shared" si="12"/>
        <v>1440</v>
      </c>
      <c r="G249" s="34">
        <v>1000</v>
      </c>
      <c r="H249" s="62">
        <v>0</v>
      </c>
      <c r="I249" s="58">
        <f t="shared" si="15"/>
        <v>1000</v>
      </c>
      <c r="J249" s="58">
        <f t="shared" si="14"/>
        <v>1440000</v>
      </c>
      <c r="K249" s="128">
        <v>4200105</v>
      </c>
    </row>
    <row r="250" spans="1:11" x14ac:dyDescent="0.2">
      <c r="A250" s="34" t="s">
        <v>271</v>
      </c>
      <c r="B250" s="34"/>
      <c r="C250" s="34">
        <v>1</v>
      </c>
      <c r="D250" s="60">
        <f t="shared" si="11"/>
        <v>12</v>
      </c>
      <c r="E250" s="61">
        <v>0</v>
      </c>
      <c r="F250" s="60">
        <f t="shared" si="12"/>
        <v>12</v>
      </c>
      <c r="G250" s="34">
        <v>27000</v>
      </c>
      <c r="H250" s="62">
        <v>0</v>
      </c>
      <c r="I250" s="58">
        <f t="shared" si="15"/>
        <v>27000</v>
      </c>
      <c r="J250" s="58">
        <f t="shared" si="14"/>
        <v>324000</v>
      </c>
      <c r="K250" s="128">
        <v>4200105</v>
      </c>
    </row>
    <row r="251" spans="1:11" x14ac:dyDescent="0.2">
      <c r="A251" s="34" t="s">
        <v>272</v>
      </c>
      <c r="B251" s="34"/>
      <c r="C251" s="34">
        <v>300</v>
      </c>
      <c r="D251" s="60">
        <f t="shared" si="11"/>
        <v>3600</v>
      </c>
      <c r="E251" s="61">
        <v>0</v>
      </c>
      <c r="F251" s="60">
        <f t="shared" si="12"/>
        <v>3600</v>
      </c>
      <c r="G251" s="34">
        <v>135</v>
      </c>
      <c r="H251" s="62">
        <v>0</v>
      </c>
      <c r="I251" s="58">
        <f t="shared" si="15"/>
        <v>135</v>
      </c>
      <c r="J251" s="58">
        <f t="shared" si="14"/>
        <v>486000</v>
      </c>
      <c r="K251" s="128">
        <v>4200105</v>
      </c>
    </row>
    <row r="252" spans="1:11" x14ac:dyDescent="0.2">
      <c r="A252" s="34" t="s">
        <v>273</v>
      </c>
      <c r="B252" s="34"/>
      <c r="C252" s="34">
        <v>63</v>
      </c>
      <c r="D252" s="60">
        <f t="shared" si="11"/>
        <v>756</v>
      </c>
      <c r="E252" s="61">
        <v>0</v>
      </c>
      <c r="F252" s="60">
        <f t="shared" si="12"/>
        <v>756</v>
      </c>
      <c r="G252" s="34">
        <v>198</v>
      </c>
      <c r="H252" s="62">
        <v>0</v>
      </c>
      <c r="I252" s="58">
        <f t="shared" si="15"/>
        <v>198</v>
      </c>
      <c r="J252" s="58">
        <f t="shared" si="14"/>
        <v>149688</v>
      </c>
      <c r="K252" s="128">
        <v>4200105</v>
      </c>
    </row>
    <row r="253" spans="1:11" x14ac:dyDescent="0.2">
      <c r="A253" s="34" t="s">
        <v>274</v>
      </c>
      <c r="B253" s="34"/>
      <c r="C253" s="34">
        <v>50</v>
      </c>
      <c r="D253" s="60">
        <f t="shared" si="11"/>
        <v>600</v>
      </c>
      <c r="E253" s="61">
        <v>0</v>
      </c>
      <c r="F253" s="60">
        <f t="shared" si="12"/>
        <v>600</v>
      </c>
      <c r="G253" s="34">
        <v>258</v>
      </c>
      <c r="H253" s="62">
        <v>0</v>
      </c>
      <c r="I253" s="58">
        <f t="shared" si="15"/>
        <v>258</v>
      </c>
      <c r="J253" s="58">
        <f t="shared" si="14"/>
        <v>154800</v>
      </c>
      <c r="K253" s="128">
        <v>4200105</v>
      </c>
    </row>
    <row r="254" spans="1:11" x14ac:dyDescent="0.2">
      <c r="A254" s="34" t="s">
        <v>275</v>
      </c>
      <c r="B254" s="34"/>
      <c r="C254" s="34">
        <v>1</v>
      </c>
      <c r="D254" s="60">
        <f t="shared" si="11"/>
        <v>12</v>
      </c>
      <c r="E254" s="61">
        <v>0</v>
      </c>
      <c r="F254" s="60">
        <f t="shared" si="12"/>
        <v>12</v>
      </c>
      <c r="G254" s="34">
        <v>8542</v>
      </c>
      <c r="H254" s="62">
        <v>0</v>
      </c>
      <c r="I254" s="58">
        <f t="shared" si="15"/>
        <v>8542</v>
      </c>
      <c r="J254" s="58">
        <f t="shared" si="14"/>
        <v>102504</v>
      </c>
      <c r="K254" s="128">
        <v>4200105</v>
      </c>
    </row>
    <row r="255" spans="1:11" x14ac:dyDescent="0.2">
      <c r="A255" s="34" t="s">
        <v>276</v>
      </c>
      <c r="B255" s="34"/>
      <c r="C255" s="34">
        <v>1</v>
      </c>
      <c r="D255" s="60">
        <f t="shared" si="11"/>
        <v>12</v>
      </c>
      <c r="E255" s="61">
        <v>0</v>
      </c>
      <c r="F255" s="60">
        <f t="shared" si="12"/>
        <v>12</v>
      </c>
      <c r="G255" s="34">
        <v>2521</v>
      </c>
      <c r="H255" s="62">
        <v>0</v>
      </c>
      <c r="I255" s="58">
        <f t="shared" si="15"/>
        <v>2521</v>
      </c>
      <c r="J255" s="58">
        <f t="shared" si="14"/>
        <v>30252</v>
      </c>
      <c r="K255" s="128">
        <v>4200105</v>
      </c>
    </row>
    <row r="256" spans="1:11" x14ac:dyDescent="0.2">
      <c r="A256" s="34" t="s">
        <v>277</v>
      </c>
      <c r="B256" s="34"/>
      <c r="C256" s="34">
        <v>1</v>
      </c>
      <c r="D256" s="60">
        <f t="shared" si="11"/>
        <v>12</v>
      </c>
      <c r="E256" s="61">
        <v>0</v>
      </c>
      <c r="F256" s="60">
        <f t="shared" si="12"/>
        <v>12</v>
      </c>
      <c r="G256" s="34">
        <v>157</v>
      </c>
      <c r="H256" s="62">
        <v>0</v>
      </c>
      <c r="I256" s="58">
        <f t="shared" si="15"/>
        <v>157</v>
      </c>
      <c r="J256" s="58">
        <f t="shared" si="14"/>
        <v>1884</v>
      </c>
      <c r="K256" s="128">
        <v>4200105</v>
      </c>
    </row>
    <row r="257" spans="1:11" x14ac:dyDescent="0.2">
      <c r="A257" s="34" t="s">
        <v>278</v>
      </c>
      <c r="B257" s="34"/>
      <c r="C257" s="34">
        <v>2</v>
      </c>
      <c r="D257" s="60">
        <f t="shared" si="11"/>
        <v>24</v>
      </c>
      <c r="E257" s="61">
        <v>0</v>
      </c>
      <c r="F257" s="60">
        <f t="shared" si="12"/>
        <v>24</v>
      </c>
      <c r="G257" s="34">
        <v>25099</v>
      </c>
      <c r="H257" s="62">
        <v>0</v>
      </c>
      <c r="I257" s="58">
        <f t="shared" si="15"/>
        <v>25099</v>
      </c>
      <c r="J257" s="58">
        <f t="shared" si="14"/>
        <v>602376</v>
      </c>
      <c r="K257" s="128">
        <v>4200105</v>
      </c>
    </row>
    <row r="258" spans="1:11" x14ac:dyDescent="0.2">
      <c r="A258" s="34" t="s">
        <v>279</v>
      </c>
      <c r="B258" s="34"/>
      <c r="C258" s="34">
        <v>1</v>
      </c>
      <c r="D258" s="60">
        <f t="shared" si="11"/>
        <v>12</v>
      </c>
      <c r="E258" s="61">
        <v>0</v>
      </c>
      <c r="F258" s="60">
        <f t="shared" si="12"/>
        <v>12</v>
      </c>
      <c r="G258" s="75">
        <v>56600</v>
      </c>
      <c r="H258" s="62">
        <v>0</v>
      </c>
      <c r="I258" s="58">
        <f t="shared" si="15"/>
        <v>56600</v>
      </c>
      <c r="J258" s="58">
        <f t="shared" si="14"/>
        <v>679200</v>
      </c>
      <c r="K258" s="128">
        <v>4200105</v>
      </c>
    </row>
    <row r="259" spans="1:11" x14ac:dyDescent="0.2">
      <c r="A259" s="34" t="s">
        <v>280</v>
      </c>
      <c r="B259" s="34"/>
      <c r="C259" s="34">
        <v>4</v>
      </c>
      <c r="D259" s="60">
        <f t="shared" si="11"/>
        <v>48</v>
      </c>
      <c r="E259" s="61">
        <v>0</v>
      </c>
      <c r="F259" s="60">
        <f t="shared" si="12"/>
        <v>48</v>
      </c>
      <c r="G259" s="34">
        <v>9271</v>
      </c>
      <c r="H259" s="62">
        <v>0</v>
      </c>
      <c r="I259" s="58">
        <f t="shared" si="15"/>
        <v>9271</v>
      </c>
      <c r="J259" s="58">
        <f t="shared" si="14"/>
        <v>445008</v>
      </c>
      <c r="K259" s="128">
        <v>4200105</v>
      </c>
    </row>
    <row r="260" spans="1:11" x14ac:dyDescent="0.2">
      <c r="A260" s="34" t="s">
        <v>281</v>
      </c>
      <c r="B260" s="34"/>
      <c r="C260" s="34">
        <v>1</v>
      </c>
      <c r="D260" s="60">
        <f t="shared" si="11"/>
        <v>12</v>
      </c>
      <c r="E260" s="61">
        <v>0</v>
      </c>
      <c r="F260" s="60">
        <f t="shared" si="12"/>
        <v>12</v>
      </c>
      <c r="G260" s="34">
        <v>18751</v>
      </c>
      <c r="H260" s="62">
        <v>0</v>
      </c>
      <c r="I260" s="58">
        <f t="shared" si="15"/>
        <v>18751</v>
      </c>
      <c r="J260" s="58">
        <f t="shared" si="14"/>
        <v>225012</v>
      </c>
      <c r="K260" s="128">
        <v>4200105</v>
      </c>
    </row>
    <row r="261" spans="1:11" x14ac:dyDescent="0.2">
      <c r="A261" s="34" t="s">
        <v>282</v>
      </c>
      <c r="B261" s="34"/>
      <c r="C261" s="34">
        <v>1</v>
      </c>
      <c r="D261" s="60">
        <f t="shared" si="11"/>
        <v>12</v>
      </c>
      <c r="E261" s="61">
        <v>0</v>
      </c>
      <c r="F261" s="60">
        <f t="shared" si="12"/>
        <v>12</v>
      </c>
      <c r="G261" s="34">
        <v>202</v>
      </c>
      <c r="H261" s="62">
        <v>0</v>
      </c>
      <c r="I261" s="58">
        <f t="shared" si="15"/>
        <v>202</v>
      </c>
      <c r="J261" s="58">
        <f t="shared" si="14"/>
        <v>2424</v>
      </c>
      <c r="K261" s="128">
        <v>4200105</v>
      </c>
    </row>
    <row r="262" spans="1:11" x14ac:dyDescent="0.2">
      <c r="A262" s="34" t="s">
        <v>283</v>
      </c>
      <c r="B262" s="34"/>
      <c r="C262" s="34">
        <v>62</v>
      </c>
      <c r="D262" s="60">
        <f t="shared" si="11"/>
        <v>744</v>
      </c>
      <c r="E262" s="61">
        <v>0</v>
      </c>
      <c r="F262" s="60">
        <f t="shared" si="12"/>
        <v>744</v>
      </c>
      <c r="G262" s="34">
        <v>40</v>
      </c>
      <c r="H262" s="62">
        <v>0</v>
      </c>
      <c r="I262" s="58">
        <f t="shared" si="15"/>
        <v>40</v>
      </c>
      <c r="J262" s="58">
        <f t="shared" si="14"/>
        <v>29760</v>
      </c>
      <c r="K262" s="128">
        <v>4200105</v>
      </c>
    </row>
    <row r="263" spans="1:11" x14ac:dyDescent="0.2">
      <c r="A263" s="34" t="s">
        <v>284</v>
      </c>
      <c r="B263" s="34"/>
      <c r="C263" s="34">
        <v>130</v>
      </c>
      <c r="D263" s="60">
        <f t="shared" si="11"/>
        <v>1560</v>
      </c>
      <c r="E263" s="61">
        <v>0</v>
      </c>
      <c r="F263" s="60">
        <f t="shared" si="12"/>
        <v>1560</v>
      </c>
      <c r="G263" s="34">
        <v>4167</v>
      </c>
      <c r="H263" s="62">
        <v>0</v>
      </c>
      <c r="I263" s="58">
        <f t="shared" si="15"/>
        <v>4167</v>
      </c>
      <c r="J263" s="58">
        <f t="shared" si="14"/>
        <v>6500520</v>
      </c>
      <c r="K263" s="128">
        <v>4200105</v>
      </c>
    </row>
    <row r="264" spans="1:11" x14ac:dyDescent="0.2">
      <c r="A264" s="34" t="s">
        <v>285</v>
      </c>
      <c r="B264" s="34"/>
      <c r="C264" s="34">
        <v>1</v>
      </c>
      <c r="D264" s="60">
        <f t="shared" si="11"/>
        <v>12</v>
      </c>
      <c r="E264" s="61">
        <v>0</v>
      </c>
      <c r="F264" s="60">
        <f t="shared" si="12"/>
        <v>12</v>
      </c>
      <c r="G264" s="34">
        <v>2188</v>
      </c>
      <c r="H264" s="62">
        <v>0</v>
      </c>
      <c r="I264" s="58">
        <f t="shared" si="15"/>
        <v>2188</v>
      </c>
      <c r="J264" s="58">
        <f t="shared" si="14"/>
        <v>26256</v>
      </c>
      <c r="K264" s="128">
        <v>4200105</v>
      </c>
    </row>
    <row r="265" spans="1:11" x14ac:dyDescent="0.2">
      <c r="A265" s="34" t="s">
        <v>286</v>
      </c>
      <c r="B265" s="34"/>
      <c r="C265" s="34">
        <v>300</v>
      </c>
      <c r="D265" s="60">
        <f t="shared" si="11"/>
        <v>3600</v>
      </c>
      <c r="E265" s="61">
        <v>0</v>
      </c>
      <c r="F265" s="60">
        <f t="shared" si="12"/>
        <v>3600</v>
      </c>
      <c r="G265" s="34">
        <v>1198</v>
      </c>
      <c r="H265" s="62">
        <v>0</v>
      </c>
      <c r="I265" s="58">
        <f t="shared" si="15"/>
        <v>1198</v>
      </c>
      <c r="J265" s="58">
        <f t="shared" si="14"/>
        <v>4312800</v>
      </c>
      <c r="K265" s="128">
        <v>4200105</v>
      </c>
    </row>
    <row r="266" spans="1:11" x14ac:dyDescent="0.2">
      <c r="A266" s="34" t="s">
        <v>287</v>
      </c>
      <c r="B266" s="34"/>
      <c r="C266" s="34">
        <v>1</v>
      </c>
      <c r="D266" s="60">
        <f t="shared" si="11"/>
        <v>12</v>
      </c>
      <c r="E266" s="61">
        <v>0</v>
      </c>
      <c r="F266" s="60">
        <f t="shared" si="12"/>
        <v>12</v>
      </c>
      <c r="G266" s="34">
        <v>2604</v>
      </c>
      <c r="H266" s="62">
        <v>0</v>
      </c>
      <c r="I266" s="58">
        <f t="shared" si="15"/>
        <v>2604</v>
      </c>
      <c r="J266" s="58">
        <f t="shared" si="14"/>
        <v>31248</v>
      </c>
      <c r="K266" s="128">
        <v>4200105</v>
      </c>
    </row>
    <row r="267" spans="1:11" x14ac:dyDescent="0.2">
      <c r="A267" s="34" t="s">
        <v>288</v>
      </c>
      <c r="B267" s="34"/>
      <c r="C267" s="34">
        <v>1</v>
      </c>
      <c r="D267" s="60">
        <f t="shared" ref="D267:D334" si="16">C267*12</f>
        <v>12</v>
      </c>
      <c r="E267" s="61">
        <v>0</v>
      </c>
      <c r="F267" s="60">
        <f t="shared" ref="F267:F334" si="17">D267-E267</f>
        <v>12</v>
      </c>
      <c r="G267" s="34">
        <v>2188</v>
      </c>
      <c r="H267" s="62">
        <v>0</v>
      </c>
      <c r="I267" s="58">
        <f t="shared" si="15"/>
        <v>2188</v>
      </c>
      <c r="J267" s="58">
        <f t="shared" ref="J267:J334" si="18">+I267*F267</f>
        <v>26256</v>
      </c>
      <c r="K267" s="128">
        <v>4200105</v>
      </c>
    </row>
    <row r="268" spans="1:11" x14ac:dyDescent="0.2">
      <c r="A268" s="34" t="s">
        <v>289</v>
      </c>
      <c r="B268" s="34"/>
      <c r="C268" s="34">
        <v>390</v>
      </c>
      <c r="D268" s="60">
        <f t="shared" si="16"/>
        <v>4680</v>
      </c>
      <c r="E268" s="61">
        <v>0</v>
      </c>
      <c r="F268" s="60">
        <f t="shared" si="17"/>
        <v>4680</v>
      </c>
      <c r="G268" s="34">
        <v>2500</v>
      </c>
      <c r="H268" s="62">
        <v>0</v>
      </c>
      <c r="I268" s="58">
        <f t="shared" si="15"/>
        <v>2500</v>
      </c>
      <c r="J268" s="58">
        <f t="shared" si="18"/>
        <v>11700000</v>
      </c>
      <c r="K268" s="128">
        <v>4200105</v>
      </c>
    </row>
    <row r="269" spans="1:11" x14ac:dyDescent="0.2">
      <c r="A269" s="34" t="s">
        <v>290</v>
      </c>
      <c r="B269" s="34"/>
      <c r="C269" s="34">
        <v>25</v>
      </c>
      <c r="D269" s="60">
        <f t="shared" si="16"/>
        <v>300</v>
      </c>
      <c r="E269" s="61">
        <v>0</v>
      </c>
      <c r="F269" s="60">
        <f t="shared" si="17"/>
        <v>300</v>
      </c>
      <c r="G269" s="34">
        <v>1656</v>
      </c>
      <c r="H269" s="62">
        <v>0</v>
      </c>
      <c r="I269" s="58">
        <f t="shared" si="15"/>
        <v>1656</v>
      </c>
      <c r="J269" s="58">
        <f t="shared" si="18"/>
        <v>496800</v>
      </c>
      <c r="K269" s="128">
        <v>4200105</v>
      </c>
    </row>
    <row r="270" spans="1:11" x14ac:dyDescent="0.2">
      <c r="A270" s="34" t="s">
        <v>291</v>
      </c>
      <c r="B270" s="34"/>
      <c r="C270" s="34">
        <v>1</v>
      </c>
      <c r="D270" s="60">
        <f t="shared" si="16"/>
        <v>12</v>
      </c>
      <c r="E270" s="61">
        <v>0</v>
      </c>
      <c r="F270" s="60">
        <f t="shared" si="17"/>
        <v>12</v>
      </c>
      <c r="G270" s="34">
        <v>1121</v>
      </c>
      <c r="H270" s="62">
        <v>0</v>
      </c>
      <c r="I270" s="58">
        <f t="shared" si="15"/>
        <v>1121</v>
      </c>
      <c r="J270" s="58">
        <f t="shared" si="18"/>
        <v>13452</v>
      </c>
      <c r="K270" s="128">
        <v>4200105</v>
      </c>
    </row>
    <row r="271" spans="1:11" x14ac:dyDescent="0.2">
      <c r="A271" s="34" t="s">
        <v>292</v>
      </c>
      <c r="B271" s="34"/>
      <c r="C271" s="34">
        <v>1</v>
      </c>
      <c r="D271" s="60">
        <f t="shared" si="16"/>
        <v>12</v>
      </c>
      <c r="E271" s="61">
        <v>0</v>
      </c>
      <c r="F271" s="60">
        <f t="shared" si="17"/>
        <v>12</v>
      </c>
      <c r="G271" s="34">
        <v>1708</v>
      </c>
      <c r="H271" s="62">
        <v>0</v>
      </c>
      <c r="I271" s="58">
        <f t="shared" si="15"/>
        <v>1708</v>
      </c>
      <c r="J271" s="58">
        <f t="shared" si="18"/>
        <v>20496</v>
      </c>
      <c r="K271" s="128">
        <v>4200105</v>
      </c>
    </row>
    <row r="272" spans="1:11" x14ac:dyDescent="0.2">
      <c r="A272" s="34" t="s">
        <v>293</v>
      </c>
      <c r="B272" s="34"/>
      <c r="C272" s="34">
        <v>30</v>
      </c>
      <c r="D272" s="60">
        <f t="shared" si="16"/>
        <v>360</v>
      </c>
      <c r="E272" s="61">
        <v>0</v>
      </c>
      <c r="F272" s="60">
        <f t="shared" si="17"/>
        <v>360</v>
      </c>
      <c r="G272" s="34">
        <v>1193</v>
      </c>
      <c r="H272" s="62">
        <v>0</v>
      </c>
      <c r="I272" s="58">
        <f t="shared" si="15"/>
        <v>1193</v>
      </c>
      <c r="J272" s="58">
        <f t="shared" si="18"/>
        <v>429480</v>
      </c>
      <c r="K272" s="128">
        <v>4200105</v>
      </c>
    </row>
    <row r="273" spans="1:11" x14ac:dyDescent="0.2">
      <c r="A273" s="34" t="s">
        <v>294</v>
      </c>
      <c r="B273" s="34"/>
      <c r="C273" s="34">
        <v>120</v>
      </c>
      <c r="D273" s="60">
        <f t="shared" si="16"/>
        <v>1440</v>
      </c>
      <c r="E273" s="61">
        <v>0</v>
      </c>
      <c r="F273" s="60">
        <f t="shared" si="17"/>
        <v>1440</v>
      </c>
      <c r="G273" s="34">
        <v>1021</v>
      </c>
      <c r="H273" s="62">
        <v>0</v>
      </c>
      <c r="I273" s="58">
        <f t="shared" ref="I273:I335" si="19">+G273+(G273*H273)</f>
        <v>1021</v>
      </c>
      <c r="J273" s="58">
        <f t="shared" si="18"/>
        <v>1470240</v>
      </c>
      <c r="K273" s="128">
        <v>4200105</v>
      </c>
    </row>
    <row r="274" spans="1:11" x14ac:dyDescent="0.2">
      <c r="A274" s="34" t="s">
        <v>295</v>
      </c>
      <c r="B274" s="34"/>
      <c r="C274" s="34">
        <v>160</v>
      </c>
      <c r="D274" s="60">
        <f t="shared" si="16"/>
        <v>1920</v>
      </c>
      <c r="E274" s="61">
        <v>0</v>
      </c>
      <c r="F274" s="60">
        <f t="shared" si="17"/>
        <v>1920</v>
      </c>
      <c r="G274" s="34">
        <v>1693</v>
      </c>
      <c r="H274" s="62">
        <v>0</v>
      </c>
      <c r="I274" s="58">
        <f t="shared" si="19"/>
        <v>1693</v>
      </c>
      <c r="J274" s="58">
        <f t="shared" si="18"/>
        <v>3250560</v>
      </c>
      <c r="K274" s="128">
        <v>4200105</v>
      </c>
    </row>
    <row r="275" spans="1:11" x14ac:dyDescent="0.2">
      <c r="A275" s="34" t="s">
        <v>296</v>
      </c>
      <c r="B275" s="34"/>
      <c r="C275" s="34">
        <v>120</v>
      </c>
      <c r="D275" s="60">
        <f t="shared" si="16"/>
        <v>1440</v>
      </c>
      <c r="E275" s="61">
        <v>0</v>
      </c>
      <c r="F275" s="60">
        <v>1240</v>
      </c>
      <c r="G275" s="75">
        <v>47700</v>
      </c>
      <c r="H275" s="62">
        <v>0</v>
      </c>
      <c r="I275" s="58">
        <f t="shared" si="19"/>
        <v>47700</v>
      </c>
      <c r="J275" s="58">
        <f t="shared" si="18"/>
        <v>59148000</v>
      </c>
      <c r="K275" s="128">
        <v>4200105</v>
      </c>
    </row>
    <row r="276" spans="1:11" x14ac:dyDescent="0.2">
      <c r="A276" s="34" t="s">
        <v>297</v>
      </c>
      <c r="B276" s="34"/>
      <c r="C276" s="34">
        <v>1</v>
      </c>
      <c r="D276" s="60">
        <f t="shared" si="16"/>
        <v>12</v>
      </c>
      <c r="E276" s="61">
        <v>0</v>
      </c>
      <c r="F276" s="60">
        <f t="shared" si="17"/>
        <v>12</v>
      </c>
      <c r="G276" s="34">
        <v>2083</v>
      </c>
      <c r="H276" s="62">
        <v>0</v>
      </c>
      <c r="I276" s="58">
        <f t="shared" si="19"/>
        <v>2083</v>
      </c>
      <c r="J276" s="58">
        <f t="shared" si="18"/>
        <v>24996</v>
      </c>
      <c r="K276" s="128">
        <v>4200105</v>
      </c>
    </row>
    <row r="277" spans="1:11" x14ac:dyDescent="0.2">
      <c r="A277" s="34" t="s">
        <v>298</v>
      </c>
      <c r="B277" s="34"/>
      <c r="C277" s="34">
        <v>1</v>
      </c>
      <c r="D277" s="60">
        <f t="shared" si="16"/>
        <v>12</v>
      </c>
      <c r="E277" s="61">
        <v>0</v>
      </c>
      <c r="F277" s="60">
        <f t="shared" si="17"/>
        <v>12</v>
      </c>
      <c r="G277" s="34">
        <v>2396</v>
      </c>
      <c r="H277" s="62">
        <v>0</v>
      </c>
      <c r="I277" s="58">
        <f t="shared" si="19"/>
        <v>2396</v>
      </c>
      <c r="J277" s="58">
        <f t="shared" si="18"/>
        <v>28752</v>
      </c>
      <c r="K277" s="128">
        <v>4200105</v>
      </c>
    </row>
    <row r="278" spans="1:11" x14ac:dyDescent="0.2">
      <c r="A278" s="34" t="s">
        <v>299</v>
      </c>
      <c r="B278" s="34"/>
      <c r="C278" s="34">
        <v>110</v>
      </c>
      <c r="D278" s="60">
        <f t="shared" si="16"/>
        <v>1320</v>
      </c>
      <c r="E278" s="61">
        <v>0</v>
      </c>
      <c r="F278" s="60">
        <f t="shared" si="17"/>
        <v>1320</v>
      </c>
      <c r="G278" s="34">
        <v>292</v>
      </c>
      <c r="H278" s="62">
        <v>0</v>
      </c>
      <c r="I278" s="58">
        <f t="shared" si="19"/>
        <v>292</v>
      </c>
      <c r="J278" s="58">
        <f t="shared" si="18"/>
        <v>385440</v>
      </c>
      <c r="K278" s="128">
        <v>4200105</v>
      </c>
    </row>
    <row r="279" spans="1:11" x14ac:dyDescent="0.2">
      <c r="A279" s="34" t="s">
        <v>300</v>
      </c>
      <c r="B279" s="34"/>
      <c r="C279" s="34">
        <v>130</v>
      </c>
      <c r="D279" s="60">
        <f t="shared" si="16"/>
        <v>1560</v>
      </c>
      <c r="E279" s="61">
        <v>0</v>
      </c>
      <c r="F279" s="60">
        <f t="shared" si="17"/>
        <v>1560</v>
      </c>
      <c r="G279" s="34">
        <v>40</v>
      </c>
      <c r="H279" s="62">
        <v>0</v>
      </c>
      <c r="I279" s="58">
        <f t="shared" si="19"/>
        <v>40</v>
      </c>
      <c r="J279" s="58">
        <f t="shared" si="18"/>
        <v>62400</v>
      </c>
      <c r="K279" s="128">
        <v>4200105</v>
      </c>
    </row>
    <row r="280" spans="1:11" x14ac:dyDescent="0.2">
      <c r="A280" s="71" t="s">
        <v>301</v>
      </c>
      <c r="B280" s="34"/>
      <c r="C280" s="71">
        <v>30</v>
      </c>
      <c r="D280" s="60">
        <f t="shared" si="16"/>
        <v>360</v>
      </c>
      <c r="E280" s="61">
        <v>0</v>
      </c>
      <c r="F280" s="60">
        <f t="shared" si="17"/>
        <v>360</v>
      </c>
      <c r="G280" s="71">
        <v>4745</v>
      </c>
      <c r="H280" s="62">
        <v>0</v>
      </c>
      <c r="I280" s="58">
        <f t="shared" si="19"/>
        <v>4745</v>
      </c>
      <c r="J280" s="58">
        <f t="shared" si="18"/>
        <v>1708200</v>
      </c>
      <c r="K280" s="128">
        <v>4200105</v>
      </c>
    </row>
    <row r="281" spans="1:11" x14ac:dyDescent="0.2">
      <c r="A281" s="71" t="s">
        <v>302</v>
      </c>
      <c r="B281" s="34"/>
      <c r="C281" s="71">
        <v>60</v>
      </c>
      <c r="D281" s="60">
        <f t="shared" si="16"/>
        <v>720</v>
      </c>
      <c r="E281" s="61">
        <v>0</v>
      </c>
      <c r="F281" s="60">
        <f t="shared" si="17"/>
        <v>720</v>
      </c>
      <c r="G281" s="71">
        <v>11648</v>
      </c>
      <c r="H281" s="62">
        <v>0</v>
      </c>
      <c r="I281" s="58">
        <f t="shared" si="19"/>
        <v>11648</v>
      </c>
      <c r="J281" s="58">
        <f t="shared" si="18"/>
        <v>8386560</v>
      </c>
      <c r="K281" s="128">
        <v>4200105</v>
      </c>
    </row>
    <row r="282" spans="1:11" x14ac:dyDescent="0.2">
      <c r="A282" s="34" t="s">
        <v>303</v>
      </c>
      <c r="B282" s="34"/>
      <c r="C282" s="34">
        <v>5</v>
      </c>
      <c r="D282" s="60">
        <f t="shared" si="16"/>
        <v>60</v>
      </c>
      <c r="E282" s="61">
        <v>0</v>
      </c>
      <c r="F282" s="60">
        <f t="shared" si="17"/>
        <v>60</v>
      </c>
      <c r="G282" s="34">
        <v>35</v>
      </c>
      <c r="H282" s="62">
        <v>0</v>
      </c>
      <c r="I282" s="58">
        <f t="shared" si="19"/>
        <v>35</v>
      </c>
      <c r="J282" s="58">
        <f t="shared" si="18"/>
        <v>2100</v>
      </c>
      <c r="K282" s="128">
        <v>4200105</v>
      </c>
    </row>
    <row r="283" spans="1:11" x14ac:dyDescent="0.2">
      <c r="A283" s="34" t="s">
        <v>304</v>
      </c>
      <c r="B283" s="34"/>
      <c r="C283" s="34">
        <v>2</v>
      </c>
      <c r="D283" s="60">
        <f t="shared" si="16"/>
        <v>24</v>
      </c>
      <c r="E283" s="61">
        <v>0</v>
      </c>
      <c r="F283" s="60">
        <f t="shared" si="17"/>
        <v>24</v>
      </c>
      <c r="G283" s="34">
        <v>40</v>
      </c>
      <c r="H283" s="62">
        <v>0</v>
      </c>
      <c r="I283" s="58">
        <f t="shared" si="19"/>
        <v>40</v>
      </c>
      <c r="J283" s="58">
        <f t="shared" si="18"/>
        <v>960</v>
      </c>
      <c r="K283" s="128">
        <v>4200105</v>
      </c>
    </row>
    <row r="284" spans="1:11" x14ac:dyDescent="0.2">
      <c r="A284" s="34" t="s">
        <v>305</v>
      </c>
      <c r="B284" s="34"/>
      <c r="C284" s="34">
        <v>2</v>
      </c>
      <c r="D284" s="60">
        <f t="shared" si="16"/>
        <v>24</v>
      </c>
      <c r="E284" s="61">
        <v>0</v>
      </c>
      <c r="F284" s="60">
        <f t="shared" si="17"/>
        <v>24</v>
      </c>
      <c r="G284" s="34">
        <v>86</v>
      </c>
      <c r="H284" s="62">
        <v>0</v>
      </c>
      <c r="I284" s="58">
        <f t="shared" si="19"/>
        <v>86</v>
      </c>
      <c r="J284" s="58">
        <f t="shared" si="18"/>
        <v>2064</v>
      </c>
      <c r="K284" s="128">
        <v>4200105</v>
      </c>
    </row>
    <row r="285" spans="1:11" x14ac:dyDescent="0.2">
      <c r="A285" s="34" t="s">
        <v>306</v>
      </c>
      <c r="B285" s="34"/>
      <c r="C285" s="34">
        <v>2</v>
      </c>
      <c r="D285" s="60">
        <f t="shared" si="16"/>
        <v>24</v>
      </c>
      <c r="E285" s="61">
        <v>0</v>
      </c>
      <c r="F285" s="60">
        <f t="shared" si="17"/>
        <v>24</v>
      </c>
      <c r="G285" s="34">
        <v>88</v>
      </c>
      <c r="H285" s="62">
        <v>0</v>
      </c>
      <c r="I285" s="58">
        <f t="shared" si="19"/>
        <v>88</v>
      </c>
      <c r="J285" s="58">
        <f t="shared" si="18"/>
        <v>2112</v>
      </c>
      <c r="K285" s="128">
        <v>4200105</v>
      </c>
    </row>
    <row r="286" spans="1:11" x14ac:dyDescent="0.2">
      <c r="A286" s="34" t="s">
        <v>307</v>
      </c>
      <c r="B286" s="34"/>
      <c r="C286" s="34">
        <v>813</v>
      </c>
      <c r="D286" s="60">
        <f t="shared" si="16"/>
        <v>9756</v>
      </c>
      <c r="E286" s="61">
        <v>0</v>
      </c>
      <c r="F286" s="60">
        <f t="shared" si="17"/>
        <v>9756</v>
      </c>
      <c r="G286" s="34">
        <v>333</v>
      </c>
      <c r="H286" s="62">
        <v>0</v>
      </c>
      <c r="I286" s="58">
        <f t="shared" si="19"/>
        <v>333</v>
      </c>
      <c r="J286" s="58">
        <f t="shared" si="18"/>
        <v>3248748</v>
      </c>
      <c r="K286" s="128">
        <v>4200105</v>
      </c>
    </row>
    <row r="287" spans="1:11" x14ac:dyDescent="0.2">
      <c r="A287" s="34" t="s">
        <v>308</v>
      </c>
      <c r="B287" s="34"/>
      <c r="C287" s="34">
        <v>4300</v>
      </c>
      <c r="D287" s="60">
        <f t="shared" si="16"/>
        <v>51600</v>
      </c>
      <c r="E287" s="61">
        <v>0</v>
      </c>
      <c r="F287" s="60">
        <v>45000</v>
      </c>
      <c r="G287" s="34">
        <v>2143</v>
      </c>
      <c r="H287" s="62">
        <v>0</v>
      </c>
      <c r="I287" s="58">
        <f t="shared" si="19"/>
        <v>2143</v>
      </c>
      <c r="J287" s="58">
        <f t="shared" si="18"/>
        <v>96435000</v>
      </c>
      <c r="K287" s="128">
        <v>4200105</v>
      </c>
    </row>
    <row r="288" spans="1:11" x14ac:dyDescent="0.2">
      <c r="A288" s="34" t="s">
        <v>309</v>
      </c>
      <c r="B288" s="34"/>
      <c r="C288" s="34">
        <v>12</v>
      </c>
      <c r="D288" s="60">
        <f t="shared" si="16"/>
        <v>144</v>
      </c>
      <c r="E288" s="61">
        <v>0</v>
      </c>
      <c r="F288" s="60">
        <f t="shared" si="17"/>
        <v>144</v>
      </c>
      <c r="G288" s="34">
        <v>5209</v>
      </c>
      <c r="H288" s="62">
        <v>0</v>
      </c>
      <c r="I288" s="58">
        <f t="shared" si="19"/>
        <v>5209</v>
      </c>
      <c r="J288" s="58">
        <f t="shared" si="18"/>
        <v>750096</v>
      </c>
      <c r="K288" s="128">
        <v>4200105</v>
      </c>
    </row>
    <row r="289" spans="1:11" x14ac:dyDescent="0.2">
      <c r="A289" s="34" t="s">
        <v>310</v>
      </c>
      <c r="B289" s="34"/>
      <c r="C289" s="34">
        <v>5</v>
      </c>
      <c r="D289" s="60">
        <f t="shared" si="16"/>
        <v>60</v>
      </c>
      <c r="E289" s="61">
        <v>0</v>
      </c>
      <c r="F289" s="60">
        <f t="shared" si="17"/>
        <v>60</v>
      </c>
      <c r="G289" s="34">
        <v>11250</v>
      </c>
      <c r="H289" s="62">
        <v>0</v>
      </c>
      <c r="I289" s="58">
        <f t="shared" si="19"/>
        <v>11250</v>
      </c>
      <c r="J289" s="58">
        <f t="shared" si="18"/>
        <v>675000</v>
      </c>
      <c r="K289" s="128">
        <v>4200105</v>
      </c>
    </row>
    <row r="290" spans="1:11" x14ac:dyDescent="0.2">
      <c r="A290" s="34" t="s">
        <v>311</v>
      </c>
      <c r="B290" s="34"/>
      <c r="C290" s="34">
        <v>2</v>
      </c>
      <c r="D290" s="60">
        <f t="shared" si="16"/>
        <v>24</v>
      </c>
      <c r="E290" s="61">
        <v>0</v>
      </c>
      <c r="F290" s="60">
        <f t="shared" si="17"/>
        <v>24</v>
      </c>
      <c r="G290" s="34">
        <v>1271</v>
      </c>
      <c r="H290" s="62">
        <v>0</v>
      </c>
      <c r="I290" s="58">
        <f t="shared" si="19"/>
        <v>1271</v>
      </c>
      <c r="J290" s="58">
        <f t="shared" si="18"/>
        <v>30504</v>
      </c>
      <c r="K290" s="128">
        <v>4200105</v>
      </c>
    </row>
    <row r="291" spans="1:11" x14ac:dyDescent="0.2">
      <c r="A291" s="34" t="s">
        <v>312</v>
      </c>
      <c r="B291" s="34"/>
      <c r="C291" s="34">
        <v>330</v>
      </c>
      <c r="D291" s="60">
        <f t="shared" si="16"/>
        <v>3960</v>
      </c>
      <c r="E291" s="61">
        <v>0</v>
      </c>
      <c r="F291" s="60">
        <f t="shared" si="17"/>
        <v>3960</v>
      </c>
      <c r="G291" s="34">
        <v>396</v>
      </c>
      <c r="H291" s="62">
        <v>0</v>
      </c>
      <c r="I291" s="58">
        <f t="shared" si="19"/>
        <v>396</v>
      </c>
      <c r="J291" s="58">
        <f t="shared" si="18"/>
        <v>1568160</v>
      </c>
      <c r="K291" s="128">
        <v>4200105</v>
      </c>
    </row>
    <row r="292" spans="1:11" x14ac:dyDescent="0.2">
      <c r="A292" s="71" t="s">
        <v>313</v>
      </c>
      <c r="B292" s="34"/>
      <c r="C292" s="71">
        <v>4</v>
      </c>
      <c r="D292" s="60">
        <f t="shared" si="16"/>
        <v>48</v>
      </c>
      <c r="E292" s="61">
        <v>0</v>
      </c>
      <c r="F292" s="60">
        <f t="shared" si="17"/>
        <v>48</v>
      </c>
      <c r="G292" s="72">
        <v>355000</v>
      </c>
      <c r="H292" s="62">
        <v>0</v>
      </c>
      <c r="I292" s="58">
        <f t="shared" si="19"/>
        <v>355000</v>
      </c>
      <c r="J292" s="58">
        <f t="shared" si="18"/>
        <v>17040000</v>
      </c>
      <c r="K292" s="128">
        <v>4200105</v>
      </c>
    </row>
    <row r="293" spans="1:11" x14ac:dyDescent="0.2">
      <c r="A293" s="34" t="s">
        <v>314</v>
      </c>
      <c r="B293" s="34"/>
      <c r="C293" s="34">
        <v>50</v>
      </c>
      <c r="D293" s="60">
        <f t="shared" si="16"/>
        <v>600</v>
      </c>
      <c r="E293" s="61">
        <v>0</v>
      </c>
      <c r="F293" s="60">
        <f t="shared" si="17"/>
        <v>600</v>
      </c>
      <c r="G293" s="34">
        <v>1146</v>
      </c>
      <c r="H293" s="62">
        <v>0</v>
      </c>
      <c r="I293" s="58">
        <f t="shared" si="19"/>
        <v>1146</v>
      </c>
      <c r="J293" s="58">
        <f t="shared" si="18"/>
        <v>687600</v>
      </c>
      <c r="K293" s="128">
        <v>4200105</v>
      </c>
    </row>
    <row r="294" spans="1:11" x14ac:dyDescent="0.2">
      <c r="A294" s="34" t="s">
        <v>315</v>
      </c>
      <c r="B294" s="34"/>
      <c r="C294" s="34">
        <v>230</v>
      </c>
      <c r="D294" s="60">
        <f t="shared" si="16"/>
        <v>2760</v>
      </c>
      <c r="E294" s="61">
        <v>0</v>
      </c>
      <c r="F294" s="60">
        <f t="shared" si="17"/>
        <v>2760</v>
      </c>
      <c r="G294" s="34">
        <v>2156</v>
      </c>
      <c r="H294" s="62">
        <v>0</v>
      </c>
      <c r="I294" s="58">
        <f t="shared" si="19"/>
        <v>2156</v>
      </c>
      <c r="J294" s="58">
        <f t="shared" si="18"/>
        <v>5950560</v>
      </c>
      <c r="K294" s="128">
        <v>4200105</v>
      </c>
    </row>
    <row r="295" spans="1:11" x14ac:dyDescent="0.2">
      <c r="A295" s="34" t="s">
        <v>316</v>
      </c>
      <c r="B295" s="34"/>
      <c r="C295" s="34">
        <v>195</v>
      </c>
      <c r="D295" s="60">
        <f t="shared" si="16"/>
        <v>2340</v>
      </c>
      <c r="E295" s="61">
        <v>0</v>
      </c>
      <c r="F295" s="60">
        <f t="shared" si="17"/>
        <v>2340</v>
      </c>
      <c r="G295" s="34">
        <v>2242</v>
      </c>
      <c r="H295" s="62">
        <v>0</v>
      </c>
      <c r="I295" s="58">
        <f t="shared" si="19"/>
        <v>2242</v>
      </c>
      <c r="J295" s="58">
        <f t="shared" si="18"/>
        <v>5246280</v>
      </c>
      <c r="K295" s="128">
        <v>4200105</v>
      </c>
    </row>
    <row r="296" spans="1:11" x14ac:dyDescent="0.2">
      <c r="A296" s="34" t="s">
        <v>317</v>
      </c>
      <c r="B296" s="34"/>
      <c r="C296" s="34">
        <v>8200</v>
      </c>
      <c r="D296" s="60">
        <f t="shared" si="16"/>
        <v>98400</v>
      </c>
      <c r="E296" s="61">
        <v>0</v>
      </c>
      <c r="F296" s="60">
        <v>70400</v>
      </c>
      <c r="G296" s="34">
        <v>2154</v>
      </c>
      <c r="H296" s="62">
        <v>0</v>
      </c>
      <c r="I296" s="58">
        <f t="shared" si="19"/>
        <v>2154</v>
      </c>
      <c r="J296" s="58">
        <f t="shared" si="18"/>
        <v>151641600</v>
      </c>
      <c r="K296" s="128">
        <v>4200105</v>
      </c>
    </row>
    <row r="297" spans="1:11" x14ac:dyDescent="0.2">
      <c r="A297" s="34" t="s">
        <v>318</v>
      </c>
      <c r="B297" s="34"/>
      <c r="C297" s="34">
        <v>520</v>
      </c>
      <c r="D297" s="60">
        <f t="shared" si="16"/>
        <v>6240</v>
      </c>
      <c r="E297" s="61">
        <v>0</v>
      </c>
      <c r="F297" s="60">
        <f t="shared" si="17"/>
        <v>6240</v>
      </c>
      <c r="G297" s="34">
        <v>2782</v>
      </c>
      <c r="H297" s="62">
        <v>0</v>
      </c>
      <c r="I297" s="58">
        <f t="shared" si="19"/>
        <v>2782</v>
      </c>
      <c r="J297" s="58">
        <f t="shared" si="18"/>
        <v>17359680</v>
      </c>
      <c r="K297" s="128">
        <v>4200105</v>
      </c>
    </row>
    <row r="298" spans="1:11" x14ac:dyDescent="0.2">
      <c r="A298" s="34" t="s">
        <v>319</v>
      </c>
      <c r="B298" s="34"/>
      <c r="C298" s="34">
        <v>2920</v>
      </c>
      <c r="D298" s="60">
        <f t="shared" si="16"/>
        <v>35040</v>
      </c>
      <c r="E298" s="61">
        <v>0</v>
      </c>
      <c r="F298" s="60">
        <v>30000</v>
      </c>
      <c r="G298" s="34">
        <v>2813</v>
      </c>
      <c r="H298" s="62">
        <v>0</v>
      </c>
      <c r="I298" s="58">
        <f t="shared" si="19"/>
        <v>2813</v>
      </c>
      <c r="J298" s="58">
        <f t="shared" si="18"/>
        <v>84390000</v>
      </c>
      <c r="K298" s="128">
        <v>4200105</v>
      </c>
    </row>
    <row r="299" spans="1:11" x14ac:dyDescent="0.2">
      <c r="A299" s="34" t="s">
        <v>320</v>
      </c>
      <c r="B299" s="34"/>
      <c r="C299" s="34">
        <v>1</v>
      </c>
      <c r="D299" s="60">
        <f t="shared" si="16"/>
        <v>12</v>
      </c>
      <c r="E299" s="61">
        <v>0</v>
      </c>
      <c r="F299" s="60">
        <f t="shared" si="17"/>
        <v>12</v>
      </c>
      <c r="G299" s="34">
        <v>5200</v>
      </c>
      <c r="H299" s="62">
        <v>0</v>
      </c>
      <c r="I299" s="58">
        <f t="shared" si="19"/>
        <v>5200</v>
      </c>
      <c r="J299" s="58">
        <f t="shared" si="18"/>
        <v>62400</v>
      </c>
      <c r="K299" s="128">
        <v>4200105</v>
      </c>
    </row>
    <row r="300" spans="1:11" x14ac:dyDescent="0.2">
      <c r="A300" s="34" t="s">
        <v>321</v>
      </c>
      <c r="B300" s="34"/>
      <c r="C300" s="34">
        <v>60</v>
      </c>
      <c r="D300" s="60">
        <f t="shared" si="16"/>
        <v>720</v>
      </c>
      <c r="E300" s="61">
        <v>0</v>
      </c>
      <c r="F300" s="60">
        <f t="shared" si="17"/>
        <v>720</v>
      </c>
      <c r="G300" s="34">
        <v>292</v>
      </c>
      <c r="H300" s="62">
        <v>0</v>
      </c>
      <c r="I300" s="58">
        <f t="shared" si="19"/>
        <v>292</v>
      </c>
      <c r="J300" s="58">
        <f t="shared" si="18"/>
        <v>210240</v>
      </c>
      <c r="K300" s="128">
        <v>4200105</v>
      </c>
    </row>
    <row r="301" spans="1:11" x14ac:dyDescent="0.2">
      <c r="A301" s="34" t="s">
        <v>322</v>
      </c>
      <c r="B301" s="34"/>
      <c r="C301" s="34">
        <v>5</v>
      </c>
      <c r="D301" s="60">
        <f t="shared" si="16"/>
        <v>60</v>
      </c>
      <c r="E301" s="61">
        <v>0</v>
      </c>
      <c r="F301" s="60">
        <f t="shared" si="17"/>
        <v>60</v>
      </c>
      <c r="G301" s="34">
        <v>37501</v>
      </c>
      <c r="H301" s="62">
        <v>0</v>
      </c>
      <c r="I301" s="58">
        <f t="shared" si="19"/>
        <v>37501</v>
      </c>
      <c r="J301" s="58">
        <f t="shared" si="18"/>
        <v>2250060</v>
      </c>
      <c r="K301" s="128">
        <v>4200105</v>
      </c>
    </row>
    <row r="302" spans="1:11" x14ac:dyDescent="0.2">
      <c r="A302" s="34" t="s">
        <v>323</v>
      </c>
      <c r="B302" s="34"/>
      <c r="C302" s="34">
        <v>10</v>
      </c>
      <c r="D302" s="60">
        <f t="shared" si="16"/>
        <v>120</v>
      </c>
      <c r="E302" s="61">
        <v>0</v>
      </c>
      <c r="F302" s="60">
        <f t="shared" si="17"/>
        <v>120</v>
      </c>
      <c r="G302" s="34">
        <v>115</v>
      </c>
      <c r="H302" s="62">
        <v>0</v>
      </c>
      <c r="I302" s="58">
        <f t="shared" si="19"/>
        <v>115</v>
      </c>
      <c r="J302" s="58">
        <f t="shared" si="18"/>
        <v>13800</v>
      </c>
      <c r="K302" s="128">
        <v>4200105</v>
      </c>
    </row>
    <row r="303" spans="1:11" x14ac:dyDescent="0.2">
      <c r="A303" s="34" t="s">
        <v>324</v>
      </c>
      <c r="B303" s="34"/>
      <c r="C303" s="34">
        <v>10</v>
      </c>
      <c r="D303" s="60">
        <f t="shared" si="16"/>
        <v>120</v>
      </c>
      <c r="E303" s="61">
        <v>0</v>
      </c>
      <c r="F303" s="60">
        <v>100</v>
      </c>
      <c r="G303" s="34">
        <v>172922</v>
      </c>
      <c r="H303" s="62">
        <v>0</v>
      </c>
      <c r="I303" s="58">
        <f t="shared" si="19"/>
        <v>172922</v>
      </c>
      <c r="J303" s="58">
        <f t="shared" si="18"/>
        <v>17292200</v>
      </c>
      <c r="K303" s="128">
        <v>4200105</v>
      </c>
    </row>
    <row r="304" spans="1:11" x14ac:dyDescent="0.2">
      <c r="A304" s="34" t="s">
        <v>325</v>
      </c>
      <c r="B304" s="34"/>
      <c r="C304" s="34">
        <v>5</v>
      </c>
      <c r="D304" s="60">
        <f t="shared" si="16"/>
        <v>60</v>
      </c>
      <c r="E304" s="61">
        <v>0</v>
      </c>
      <c r="F304" s="60">
        <f t="shared" si="17"/>
        <v>60</v>
      </c>
      <c r="G304" s="34">
        <v>21259</v>
      </c>
      <c r="H304" s="62">
        <v>0</v>
      </c>
      <c r="I304" s="58">
        <f t="shared" si="19"/>
        <v>21259</v>
      </c>
      <c r="J304" s="58">
        <f t="shared" si="18"/>
        <v>1275540</v>
      </c>
      <c r="K304" s="128">
        <v>4200105</v>
      </c>
    </row>
    <row r="305" spans="1:11" x14ac:dyDescent="0.2">
      <c r="A305" s="34" t="s">
        <v>326</v>
      </c>
      <c r="B305" s="34"/>
      <c r="C305" s="34">
        <v>70</v>
      </c>
      <c r="D305" s="60">
        <f t="shared" si="16"/>
        <v>840</v>
      </c>
      <c r="E305" s="61">
        <v>0</v>
      </c>
      <c r="F305" s="60">
        <f t="shared" si="17"/>
        <v>840</v>
      </c>
      <c r="G305" s="34">
        <v>187</v>
      </c>
      <c r="H305" s="62">
        <v>0</v>
      </c>
      <c r="I305" s="58">
        <f t="shared" si="19"/>
        <v>187</v>
      </c>
      <c r="J305" s="58">
        <f t="shared" si="18"/>
        <v>157080</v>
      </c>
      <c r="K305" s="128">
        <v>4200105</v>
      </c>
    </row>
    <row r="306" spans="1:11" x14ac:dyDescent="0.2">
      <c r="A306" s="34" t="s">
        <v>327</v>
      </c>
      <c r="B306" s="34"/>
      <c r="C306" s="34">
        <v>10</v>
      </c>
      <c r="D306" s="60">
        <f t="shared" si="16"/>
        <v>120</v>
      </c>
      <c r="E306" s="61">
        <v>0</v>
      </c>
      <c r="F306" s="60">
        <f t="shared" si="17"/>
        <v>120</v>
      </c>
      <c r="G306" s="34">
        <v>210</v>
      </c>
      <c r="H306" s="62">
        <v>0</v>
      </c>
      <c r="I306" s="58">
        <f t="shared" si="19"/>
        <v>210</v>
      </c>
      <c r="J306" s="58">
        <f t="shared" si="18"/>
        <v>25200</v>
      </c>
      <c r="K306" s="128">
        <v>4200105</v>
      </c>
    </row>
    <row r="307" spans="1:11" x14ac:dyDescent="0.2">
      <c r="A307" s="34" t="s">
        <v>328</v>
      </c>
      <c r="B307" s="34"/>
      <c r="C307" s="34">
        <v>2</v>
      </c>
      <c r="D307" s="60">
        <f t="shared" si="16"/>
        <v>24</v>
      </c>
      <c r="E307" s="61">
        <v>0</v>
      </c>
      <c r="F307" s="60">
        <f t="shared" si="17"/>
        <v>24</v>
      </c>
      <c r="G307" s="34">
        <v>1135</v>
      </c>
      <c r="H307" s="62">
        <v>0</v>
      </c>
      <c r="I307" s="58">
        <f t="shared" si="19"/>
        <v>1135</v>
      </c>
      <c r="J307" s="58">
        <f t="shared" si="18"/>
        <v>27240</v>
      </c>
      <c r="K307" s="128">
        <v>4200105</v>
      </c>
    </row>
    <row r="308" spans="1:11" x14ac:dyDescent="0.2">
      <c r="A308" s="34" t="s">
        <v>329</v>
      </c>
      <c r="B308" s="34"/>
      <c r="C308" s="34">
        <v>40</v>
      </c>
      <c r="D308" s="60">
        <f t="shared" si="16"/>
        <v>480</v>
      </c>
      <c r="E308" s="61">
        <v>0</v>
      </c>
      <c r="F308" s="60">
        <f t="shared" si="17"/>
        <v>480</v>
      </c>
      <c r="G308" s="34">
        <v>3000</v>
      </c>
      <c r="H308" s="62">
        <v>0</v>
      </c>
      <c r="I308" s="58">
        <f t="shared" si="19"/>
        <v>3000</v>
      </c>
      <c r="J308" s="58">
        <f t="shared" si="18"/>
        <v>1440000</v>
      </c>
      <c r="K308" s="128">
        <v>4200105</v>
      </c>
    </row>
    <row r="309" spans="1:11" x14ac:dyDescent="0.2">
      <c r="A309" s="34" t="s">
        <v>330</v>
      </c>
      <c r="B309" s="34"/>
      <c r="C309" s="34">
        <v>1</v>
      </c>
      <c r="D309" s="60">
        <f t="shared" si="16"/>
        <v>12</v>
      </c>
      <c r="E309" s="61">
        <v>0</v>
      </c>
      <c r="F309" s="60">
        <f t="shared" si="17"/>
        <v>12</v>
      </c>
      <c r="G309" s="34">
        <v>67</v>
      </c>
      <c r="H309" s="62">
        <v>0</v>
      </c>
      <c r="I309" s="58">
        <f t="shared" si="19"/>
        <v>67</v>
      </c>
      <c r="J309" s="58">
        <f t="shared" si="18"/>
        <v>804</v>
      </c>
      <c r="K309" s="128">
        <v>4200105</v>
      </c>
    </row>
    <row r="310" spans="1:11" x14ac:dyDescent="0.2">
      <c r="A310" s="34" t="s">
        <v>331</v>
      </c>
      <c r="B310" s="34"/>
      <c r="C310" s="34">
        <v>20</v>
      </c>
      <c r="D310" s="60">
        <f t="shared" si="16"/>
        <v>240</v>
      </c>
      <c r="E310" s="61">
        <v>0</v>
      </c>
      <c r="F310" s="60">
        <f t="shared" si="17"/>
        <v>240</v>
      </c>
      <c r="G310" s="34">
        <v>9375</v>
      </c>
      <c r="H310" s="62">
        <v>0</v>
      </c>
      <c r="I310" s="58">
        <f t="shared" si="19"/>
        <v>9375</v>
      </c>
      <c r="J310" s="58">
        <f t="shared" si="18"/>
        <v>2250000</v>
      </c>
      <c r="K310" s="128">
        <v>4200105</v>
      </c>
    </row>
    <row r="311" spans="1:11" x14ac:dyDescent="0.2">
      <c r="A311" s="34" t="s">
        <v>332</v>
      </c>
      <c r="B311" s="34"/>
      <c r="C311" s="34">
        <v>12</v>
      </c>
      <c r="D311" s="60">
        <f t="shared" si="16"/>
        <v>144</v>
      </c>
      <c r="E311" s="61">
        <v>0</v>
      </c>
      <c r="F311" s="60">
        <f t="shared" si="17"/>
        <v>144</v>
      </c>
      <c r="G311" s="34">
        <v>8542</v>
      </c>
      <c r="H311" s="62">
        <v>0</v>
      </c>
      <c r="I311" s="58">
        <f t="shared" si="19"/>
        <v>8542</v>
      </c>
      <c r="J311" s="58">
        <f t="shared" si="18"/>
        <v>1230048</v>
      </c>
      <c r="K311" s="128">
        <v>4200105</v>
      </c>
    </row>
    <row r="312" spans="1:11" x14ac:dyDescent="0.2">
      <c r="A312" s="34" t="s">
        <v>333</v>
      </c>
      <c r="B312" s="34"/>
      <c r="C312" s="34">
        <v>360</v>
      </c>
      <c r="D312" s="60">
        <f t="shared" si="16"/>
        <v>4320</v>
      </c>
      <c r="E312" s="61">
        <v>0</v>
      </c>
      <c r="F312" s="60">
        <f t="shared" si="17"/>
        <v>4320</v>
      </c>
      <c r="G312" s="34">
        <v>646</v>
      </c>
      <c r="H312" s="62">
        <v>0</v>
      </c>
      <c r="I312" s="58">
        <f t="shared" si="19"/>
        <v>646</v>
      </c>
      <c r="J312" s="58">
        <f t="shared" si="18"/>
        <v>2790720</v>
      </c>
      <c r="K312" s="128">
        <v>4200105</v>
      </c>
    </row>
    <row r="313" spans="1:11" x14ac:dyDescent="0.2">
      <c r="A313" s="34" t="s">
        <v>334</v>
      </c>
      <c r="B313" s="34"/>
      <c r="C313" s="34">
        <v>304</v>
      </c>
      <c r="D313" s="60">
        <f t="shared" si="16"/>
        <v>3648</v>
      </c>
      <c r="E313" s="61">
        <v>0</v>
      </c>
      <c r="F313" s="60">
        <f t="shared" si="17"/>
        <v>3648</v>
      </c>
      <c r="G313" s="34">
        <v>616</v>
      </c>
      <c r="H313" s="62">
        <v>0</v>
      </c>
      <c r="I313" s="58">
        <f t="shared" si="19"/>
        <v>616</v>
      </c>
      <c r="J313" s="58">
        <f t="shared" si="18"/>
        <v>2247168</v>
      </c>
      <c r="K313" s="128">
        <v>4200105</v>
      </c>
    </row>
    <row r="314" spans="1:11" x14ac:dyDescent="0.2">
      <c r="A314" s="34" t="s">
        <v>335</v>
      </c>
      <c r="B314" s="34"/>
      <c r="C314" s="34">
        <v>1</v>
      </c>
      <c r="D314" s="60">
        <f t="shared" si="16"/>
        <v>12</v>
      </c>
      <c r="E314" s="61">
        <v>0</v>
      </c>
      <c r="F314" s="60">
        <f t="shared" si="17"/>
        <v>12</v>
      </c>
      <c r="G314" s="34">
        <v>1771</v>
      </c>
      <c r="H314" s="62">
        <v>0</v>
      </c>
      <c r="I314" s="58">
        <f t="shared" si="19"/>
        <v>1771</v>
      </c>
      <c r="J314" s="58">
        <f t="shared" si="18"/>
        <v>21252</v>
      </c>
      <c r="K314" s="128">
        <v>4200105</v>
      </c>
    </row>
    <row r="315" spans="1:11" x14ac:dyDescent="0.2">
      <c r="A315" s="34" t="s">
        <v>336</v>
      </c>
      <c r="B315" s="34"/>
      <c r="C315" s="34">
        <v>10</v>
      </c>
      <c r="D315" s="60">
        <f t="shared" si="16"/>
        <v>120</v>
      </c>
      <c r="E315" s="61">
        <v>0</v>
      </c>
      <c r="F315" s="60">
        <f t="shared" si="17"/>
        <v>120</v>
      </c>
      <c r="G315" s="34">
        <v>9479</v>
      </c>
      <c r="H315" s="62">
        <v>0</v>
      </c>
      <c r="I315" s="58">
        <f t="shared" si="19"/>
        <v>9479</v>
      </c>
      <c r="J315" s="58">
        <f t="shared" si="18"/>
        <v>1137480</v>
      </c>
      <c r="K315" s="128">
        <v>4200105</v>
      </c>
    </row>
    <row r="316" spans="1:11" x14ac:dyDescent="0.2">
      <c r="A316" s="34" t="s">
        <v>337</v>
      </c>
      <c r="B316" s="34"/>
      <c r="C316" s="34">
        <v>1</v>
      </c>
      <c r="D316" s="60">
        <f t="shared" si="16"/>
        <v>12</v>
      </c>
      <c r="E316" s="61">
        <v>0</v>
      </c>
      <c r="F316" s="60">
        <f t="shared" si="17"/>
        <v>12</v>
      </c>
      <c r="G316" s="34">
        <v>181</v>
      </c>
      <c r="H316" s="62">
        <v>0</v>
      </c>
      <c r="I316" s="58">
        <f t="shared" si="19"/>
        <v>181</v>
      </c>
      <c r="J316" s="58">
        <f t="shared" si="18"/>
        <v>2172</v>
      </c>
      <c r="K316" s="128">
        <v>4200105</v>
      </c>
    </row>
    <row r="317" spans="1:11" x14ac:dyDescent="0.2">
      <c r="A317" s="34" t="s">
        <v>338</v>
      </c>
      <c r="B317" s="34"/>
      <c r="C317" s="34">
        <v>2</v>
      </c>
      <c r="D317" s="60">
        <f t="shared" si="16"/>
        <v>24</v>
      </c>
      <c r="E317" s="61">
        <v>0</v>
      </c>
      <c r="F317" s="60">
        <f t="shared" si="17"/>
        <v>24</v>
      </c>
      <c r="G317" s="34">
        <v>17767</v>
      </c>
      <c r="H317" s="62">
        <v>0</v>
      </c>
      <c r="I317" s="58">
        <f t="shared" si="19"/>
        <v>17767</v>
      </c>
      <c r="J317" s="58">
        <f t="shared" si="18"/>
        <v>426408</v>
      </c>
      <c r="K317" s="128">
        <v>4200105</v>
      </c>
    </row>
    <row r="318" spans="1:11" x14ac:dyDescent="0.2">
      <c r="A318" s="34" t="s">
        <v>339</v>
      </c>
      <c r="B318" s="34"/>
      <c r="C318" s="34">
        <v>20</v>
      </c>
      <c r="D318" s="60">
        <f t="shared" si="16"/>
        <v>240</v>
      </c>
      <c r="E318" s="61">
        <v>0</v>
      </c>
      <c r="F318" s="60">
        <f t="shared" si="17"/>
        <v>240</v>
      </c>
      <c r="G318" s="34">
        <v>103</v>
      </c>
      <c r="H318" s="62">
        <v>0</v>
      </c>
      <c r="I318" s="58">
        <f t="shared" si="19"/>
        <v>103</v>
      </c>
      <c r="J318" s="58">
        <f t="shared" si="18"/>
        <v>24720</v>
      </c>
      <c r="K318" s="128">
        <v>4200105</v>
      </c>
    </row>
    <row r="319" spans="1:11" x14ac:dyDescent="0.2">
      <c r="A319" s="34" t="s">
        <v>340</v>
      </c>
      <c r="B319" s="34"/>
      <c r="C319" s="34">
        <v>1</v>
      </c>
      <c r="D319" s="60">
        <f t="shared" si="16"/>
        <v>12</v>
      </c>
      <c r="E319" s="61">
        <v>0</v>
      </c>
      <c r="F319" s="60">
        <f t="shared" si="17"/>
        <v>12</v>
      </c>
      <c r="G319" s="34">
        <v>107</v>
      </c>
      <c r="H319" s="62">
        <v>0</v>
      </c>
      <c r="I319" s="58">
        <f t="shared" si="19"/>
        <v>107</v>
      </c>
      <c r="J319" s="58">
        <f t="shared" si="18"/>
        <v>1284</v>
      </c>
      <c r="K319" s="128">
        <v>4200105</v>
      </c>
    </row>
    <row r="320" spans="1:11" x14ac:dyDescent="0.2">
      <c r="A320" s="34" t="s">
        <v>341</v>
      </c>
      <c r="B320" s="34"/>
      <c r="C320" s="34">
        <v>1</v>
      </c>
      <c r="D320" s="60">
        <f t="shared" si="16"/>
        <v>12</v>
      </c>
      <c r="E320" s="61">
        <v>0</v>
      </c>
      <c r="F320" s="60">
        <f t="shared" si="17"/>
        <v>12</v>
      </c>
      <c r="G320" s="34">
        <v>10417</v>
      </c>
      <c r="H320" s="62">
        <v>0</v>
      </c>
      <c r="I320" s="58">
        <f t="shared" si="19"/>
        <v>10417</v>
      </c>
      <c r="J320" s="58">
        <f t="shared" si="18"/>
        <v>125004</v>
      </c>
      <c r="K320" s="128">
        <v>4200105</v>
      </c>
    </row>
    <row r="321" spans="1:11" x14ac:dyDescent="0.2">
      <c r="A321" s="34" t="s">
        <v>342</v>
      </c>
      <c r="B321" s="34"/>
      <c r="C321" s="34">
        <v>5</v>
      </c>
      <c r="D321" s="60">
        <f t="shared" si="16"/>
        <v>60</v>
      </c>
      <c r="E321" s="61">
        <v>0</v>
      </c>
      <c r="F321" s="60">
        <f t="shared" si="17"/>
        <v>60</v>
      </c>
      <c r="G321" s="34">
        <v>45637</v>
      </c>
      <c r="H321" s="62">
        <v>0</v>
      </c>
      <c r="I321" s="58">
        <f t="shared" si="19"/>
        <v>45637</v>
      </c>
      <c r="J321" s="58">
        <f t="shared" si="18"/>
        <v>2738220</v>
      </c>
      <c r="K321" s="128">
        <v>4200105</v>
      </c>
    </row>
    <row r="322" spans="1:11" x14ac:dyDescent="0.2">
      <c r="A322" s="34" t="s">
        <v>343</v>
      </c>
      <c r="B322" s="34"/>
      <c r="C322" s="34">
        <v>1</v>
      </c>
      <c r="D322" s="60">
        <f t="shared" si="16"/>
        <v>12</v>
      </c>
      <c r="E322" s="61">
        <v>0</v>
      </c>
      <c r="F322" s="60">
        <f t="shared" si="17"/>
        <v>12</v>
      </c>
      <c r="G322" s="75">
        <v>4000</v>
      </c>
      <c r="H322" s="62">
        <v>0</v>
      </c>
      <c r="I322" s="58">
        <f t="shared" si="19"/>
        <v>4000</v>
      </c>
      <c r="J322" s="58">
        <f t="shared" si="18"/>
        <v>48000</v>
      </c>
      <c r="K322" s="128">
        <v>4200105</v>
      </c>
    </row>
    <row r="323" spans="1:11" x14ac:dyDescent="0.2">
      <c r="A323" s="34" t="s">
        <v>344</v>
      </c>
      <c r="B323" s="34"/>
      <c r="C323" s="34">
        <v>2</v>
      </c>
      <c r="D323" s="60">
        <f t="shared" si="16"/>
        <v>24</v>
      </c>
      <c r="E323" s="61">
        <v>0</v>
      </c>
      <c r="F323" s="60">
        <f t="shared" si="17"/>
        <v>24</v>
      </c>
      <c r="G323" s="34">
        <v>167</v>
      </c>
      <c r="H323" s="62">
        <v>0</v>
      </c>
      <c r="I323" s="58">
        <f t="shared" si="19"/>
        <v>167</v>
      </c>
      <c r="J323" s="58">
        <f t="shared" si="18"/>
        <v>4008</v>
      </c>
      <c r="K323" s="128">
        <v>4200105</v>
      </c>
    </row>
    <row r="324" spans="1:11" x14ac:dyDescent="0.2">
      <c r="A324" s="34" t="s">
        <v>345</v>
      </c>
      <c r="B324" s="34"/>
      <c r="C324" s="34">
        <v>79</v>
      </c>
      <c r="D324" s="60">
        <f t="shared" si="16"/>
        <v>948</v>
      </c>
      <c r="E324" s="61">
        <v>0</v>
      </c>
      <c r="F324" s="60">
        <f t="shared" si="17"/>
        <v>948</v>
      </c>
      <c r="G324" s="34">
        <v>7500</v>
      </c>
      <c r="H324" s="62">
        <v>0</v>
      </c>
      <c r="I324" s="58">
        <f t="shared" si="19"/>
        <v>7500</v>
      </c>
      <c r="J324" s="58">
        <f t="shared" si="18"/>
        <v>7110000</v>
      </c>
      <c r="K324" s="128">
        <v>4200105</v>
      </c>
    </row>
    <row r="325" spans="1:11" x14ac:dyDescent="0.2">
      <c r="A325" s="34" t="s">
        <v>346</v>
      </c>
      <c r="B325" s="34"/>
      <c r="C325" s="34">
        <v>1</v>
      </c>
      <c r="D325" s="60">
        <f t="shared" si="16"/>
        <v>12</v>
      </c>
      <c r="E325" s="61">
        <v>0</v>
      </c>
      <c r="F325" s="60">
        <f t="shared" si="17"/>
        <v>12</v>
      </c>
      <c r="G325" s="34">
        <v>20834</v>
      </c>
      <c r="H325" s="62">
        <v>0</v>
      </c>
      <c r="I325" s="58">
        <f t="shared" si="19"/>
        <v>20834</v>
      </c>
      <c r="J325" s="58">
        <f t="shared" si="18"/>
        <v>250008</v>
      </c>
      <c r="K325" s="128">
        <v>4200105</v>
      </c>
    </row>
    <row r="326" spans="1:11" x14ac:dyDescent="0.2">
      <c r="A326" s="71" t="s">
        <v>347</v>
      </c>
      <c r="B326" s="34"/>
      <c r="C326" s="71">
        <v>10</v>
      </c>
      <c r="D326" s="60">
        <f t="shared" si="16"/>
        <v>120</v>
      </c>
      <c r="E326" s="61">
        <v>0</v>
      </c>
      <c r="F326" s="60">
        <f t="shared" si="17"/>
        <v>120</v>
      </c>
      <c r="G326" s="71">
        <v>3169</v>
      </c>
      <c r="H326" s="62">
        <v>0</v>
      </c>
      <c r="I326" s="58">
        <f t="shared" si="19"/>
        <v>3169</v>
      </c>
      <c r="J326" s="58">
        <f t="shared" si="18"/>
        <v>380280</v>
      </c>
      <c r="K326" s="128">
        <v>4200105</v>
      </c>
    </row>
    <row r="327" spans="1:11" x14ac:dyDescent="0.2">
      <c r="A327" s="34" t="s">
        <v>348</v>
      </c>
      <c r="B327" s="34"/>
      <c r="C327" s="34">
        <v>19</v>
      </c>
      <c r="D327" s="60">
        <f t="shared" si="16"/>
        <v>228</v>
      </c>
      <c r="E327" s="61">
        <v>0</v>
      </c>
      <c r="F327" s="60">
        <f t="shared" si="17"/>
        <v>228</v>
      </c>
      <c r="G327" s="75">
        <v>16000</v>
      </c>
      <c r="H327" s="62">
        <v>0</v>
      </c>
      <c r="I327" s="58">
        <f t="shared" si="19"/>
        <v>16000</v>
      </c>
      <c r="J327" s="58">
        <f>+I327*F327</f>
        <v>3648000</v>
      </c>
      <c r="K327" s="128">
        <v>4200105</v>
      </c>
    </row>
    <row r="328" spans="1:11" x14ac:dyDescent="0.2">
      <c r="A328" s="34" t="s">
        <v>349</v>
      </c>
      <c r="B328" s="34"/>
      <c r="C328" s="34">
        <v>1</v>
      </c>
      <c r="D328" s="60">
        <f t="shared" si="16"/>
        <v>12</v>
      </c>
      <c r="E328" s="61">
        <v>0</v>
      </c>
      <c r="F328" s="60">
        <f t="shared" si="17"/>
        <v>12</v>
      </c>
      <c r="G328" s="34">
        <v>16667</v>
      </c>
      <c r="H328" s="62">
        <v>0</v>
      </c>
      <c r="I328" s="58">
        <f t="shared" si="19"/>
        <v>16667</v>
      </c>
      <c r="J328" s="58">
        <f t="shared" si="18"/>
        <v>200004</v>
      </c>
      <c r="K328" s="128">
        <v>4200105</v>
      </c>
    </row>
    <row r="329" spans="1:11" x14ac:dyDescent="0.2">
      <c r="A329" s="34" t="s">
        <v>350</v>
      </c>
      <c r="B329" s="34"/>
      <c r="C329" s="34">
        <v>2</v>
      </c>
      <c r="D329" s="60">
        <f t="shared" si="16"/>
        <v>24</v>
      </c>
      <c r="E329" s="61">
        <v>0</v>
      </c>
      <c r="F329" s="60">
        <f t="shared" si="17"/>
        <v>24</v>
      </c>
      <c r="G329" s="34">
        <v>63</v>
      </c>
      <c r="H329" s="62">
        <v>0</v>
      </c>
      <c r="I329" s="58">
        <f t="shared" si="19"/>
        <v>63</v>
      </c>
      <c r="J329" s="58">
        <f t="shared" si="18"/>
        <v>1512</v>
      </c>
      <c r="K329" s="128">
        <v>4200105</v>
      </c>
    </row>
    <row r="330" spans="1:11" x14ac:dyDescent="0.2">
      <c r="A330" s="34" t="s">
        <v>351</v>
      </c>
      <c r="B330" s="34"/>
      <c r="C330" s="34">
        <v>2</v>
      </c>
      <c r="D330" s="60">
        <f t="shared" si="16"/>
        <v>24</v>
      </c>
      <c r="E330" s="61">
        <v>0</v>
      </c>
      <c r="F330" s="60">
        <f t="shared" si="17"/>
        <v>24</v>
      </c>
      <c r="G330" s="34">
        <v>113</v>
      </c>
      <c r="H330" s="62">
        <v>0</v>
      </c>
      <c r="I330" s="58">
        <f t="shared" si="19"/>
        <v>113</v>
      </c>
      <c r="J330" s="58">
        <f t="shared" si="18"/>
        <v>2712</v>
      </c>
      <c r="K330" s="128">
        <v>4200105</v>
      </c>
    </row>
    <row r="331" spans="1:11" x14ac:dyDescent="0.2">
      <c r="A331" s="34" t="s">
        <v>352</v>
      </c>
      <c r="B331" s="34"/>
      <c r="C331" s="34">
        <v>1</v>
      </c>
      <c r="D331" s="60">
        <f t="shared" si="16"/>
        <v>12</v>
      </c>
      <c r="E331" s="61">
        <v>0</v>
      </c>
      <c r="F331" s="60">
        <f t="shared" si="17"/>
        <v>12</v>
      </c>
      <c r="G331" s="34">
        <v>152</v>
      </c>
      <c r="H331" s="62">
        <v>0</v>
      </c>
      <c r="I331" s="58">
        <f t="shared" si="19"/>
        <v>152</v>
      </c>
      <c r="J331" s="58">
        <f t="shared" si="18"/>
        <v>1824</v>
      </c>
      <c r="K331" s="128">
        <v>4200105</v>
      </c>
    </row>
    <row r="332" spans="1:11" x14ac:dyDescent="0.2">
      <c r="A332" s="34" t="s">
        <v>353</v>
      </c>
      <c r="B332" s="34"/>
      <c r="C332" s="34">
        <v>63</v>
      </c>
      <c r="D332" s="60">
        <f t="shared" si="16"/>
        <v>756</v>
      </c>
      <c r="E332" s="61">
        <v>0</v>
      </c>
      <c r="F332" s="60">
        <f t="shared" si="17"/>
        <v>756</v>
      </c>
      <c r="G332" s="34">
        <v>792</v>
      </c>
      <c r="H332" s="62">
        <v>0</v>
      </c>
      <c r="I332" s="58">
        <f t="shared" si="19"/>
        <v>792</v>
      </c>
      <c r="J332" s="58">
        <f t="shared" si="18"/>
        <v>598752</v>
      </c>
      <c r="K332" s="128">
        <v>4200105</v>
      </c>
    </row>
    <row r="333" spans="1:11" x14ac:dyDescent="0.2">
      <c r="A333" s="34" t="s">
        <v>354</v>
      </c>
      <c r="B333" s="34"/>
      <c r="C333" s="34">
        <v>1</v>
      </c>
      <c r="D333" s="60">
        <f t="shared" si="16"/>
        <v>12</v>
      </c>
      <c r="E333" s="61">
        <v>0</v>
      </c>
      <c r="F333" s="60">
        <f t="shared" si="17"/>
        <v>12</v>
      </c>
      <c r="G333" s="34">
        <v>188</v>
      </c>
      <c r="H333" s="62">
        <v>0</v>
      </c>
      <c r="I333" s="58">
        <f t="shared" si="19"/>
        <v>188</v>
      </c>
      <c r="J333" s="58">
        <f t="shared" si="18"/>
        <v>2256</v>
      </c>
      <c r="K333" s="128">
        <v>4200105</v>
      </c>
    </row>
    <row r="334" spans="1:11" x14ac:dyDescent="0.2">
      <c r="A334" s="34" t="s">
        <v>355</v>
      </c>
      <c r="B334" s="34"/>
      <c r="C334" s="34">
        <v>1</v>
      </c>
      <c r="D334" s="60">
        <f t="shared" si="16"/>
        <v>12</v>
      </c>
      <c r="E334" s="61">
        <v>0</v>
      </c>
      <c r="F334" s="60">
        <f t="shared" si="17"/>
        <v>12</v>
      </c>
      <c r="G334" s="34">
        <v>36288</v>
      </c>
      <c r="H334" s="62">
        <v>0</v>
      </c>
      <c r="I334" s="58">
        <f t="shared" si="19"/>
        <v>36288</v>
      </c>
      <c r="J334" s="58">
        <f t="shared" si="18"/>
        <v>435456</v>
      </c>
      <c r="K334" s="128">
        <v>4200105</v>
      </c>
    </row>
    <row r="335" spans="1:11" ht="13.5" thickBot="1" x14ac:dyDescent="0.25">
      <c r="A335" s="76"/>
      <c r="B335" s="64"/>
      <c r="C335" s="77">
        <v>0</v>
      </c>
      <c r="D335" s="65">
        <f t="shared" si="3"/>
        <v>0</v>
      </c>
      <c r="E335" s="66">
        <v>0</v>
      </c>
      <c r="F335" s="65">
        <f t="shared" si="0"/>
        <v>0</v>
      </c>
      <c r="G335" s="78">
        <v>0</v>
      </c>
      <c r="H335" s="67">
        <v>0</v>
      </c>
      <c r="I335" s="58">
        <f t="shared" si="19"/>
        <v>0</v>
      </c>
      <c r="J335" s="68">
        <f t="shared" si="2"/>
        <v>0</v>
      </c>
      <c r="K335" s="69"/>
    </row>
    <row r="336" spans="1:11" ht="13.5" thickBot="1" x14ac:dyDescent="0.25">
      <c r="A336" s="344" t="s">
        <v>31</v>
      </c>
      <c r="B336" s="345"/>
      <c r="C336" s="79">
        <f>SUM(C16:C335)</f>
        <v>58522.36</v>
      </c>
      <c r="D336" s="79">
        <f>SUM(D16:D335)</f>
        <v>702268.32000000007</v>
      </c>
      <c r="E336" s="79">
        <f>SUM(E16:E335)</f>
        <v>0</v>
      </c>
      <c r="F336" s="79">
        <f>SUM(F16:F335)</f>
        <v>660138.32000000007</v>
      </c>
      <c r="G336" s="80">
        <f>SUM(G16:G335)</f>
        <v>4593595.2149999999</v>
      </c>
      <c r="H336" s="81"/>
      <c r="I336" s="80">
        <f>SUM(I16:I335)</f>
        <v>4593595.2149999999</v>
      </c>
      <c r="J336" s="82">
        <f>SUM(J16:J335)</f>
        <v>1000009332.1</v>
      </c>
      <c r="K336" s="83"/>
    </row>
    <row r="337" spans="1:11" x14ac:dyDescent="0.2">
      <c r="A337" s="84"/>
      <c r="B337" s="84"/>
      <c r="C337" s="85"/>
      <c r="D337" s="85"/>
      <c r="E337" s="85"/>
      <c r="F337" s="85"/>
      <c r="G337" s="86"/>
      <c r="H337" s="87"/>
      <c r="I337" s="86"/>
      <c r="J337" s="86"/>
      <c r="K337" s="88"/>
    </row>
    <row r="338" spans="1:11" x14ac:dyDescent="0.2">
      <c r="A338" s="84"/>
      <c r="B338" s="84"/>
      <c r="C338" s="85"/>
      <c r="D338" s="85"/>
      <c r="E338" s="85"/>
      <c r="F338" s="85"/>
      <c r="G338" s="86"/>
      <c r="H338" s="87"/>
      <c r="I338" s="86"/>
      <c r="J338" s="86"/>
      <c r="K338" s="88"/>
    </row>
    <row r="339" spans="1:11" x14ac:dyDescent="0.2">
      <c r="A339" s="84"/>
      <c r="B339" s="84"/>
      <c r="C339" s="85"/>
      <c r="D339" s="85"/>
      <c r="E339" s="85"/>
      <c r="F339" s="85"/>
      <c r="G339" s="86"/>
      <c r="H339" s="87"/>
      <c r="I339" s="86"/>
      <c r="J339" s="86"/>
      <c r="K339" s="88"/>
    </row>
    <row r="340" spans="1:11" x14ac:dyDescent="0.2">
      <c r="A340" s="84"/>
      <c r="B340" s="84"/>
      <c r="C340" s="85"/>
      <c r="D340" s="85"/>
      <c r="E340" s="85"/>
      <c r="F340" s="85"/>
      <c r="G340" s="86"/>
      <c r="H340" s="87"/>
      <c r="I340" s="86"/>
      <c r="J340" s="86"/>
      <c r="K340" s="88"/>
    </row>
    <row r="341" spans="1:11" x14ac:dyDescent="0.2">
      <c r="A341" s="335" t="s">
        <v>0</v>
      </c>
      <c r="B341" s="335"/>
      <c r="C341" s="335"/>
      <c r="D341" s="335"/>
      <c r="E341" s="336"/>
      <c r="F341" s="336"/>
      <c r="G341" s="336"/>
      <c r="H341" s="336"/>
      <c r="I341" s="86"/>
      <c r="J341" s="337"/>
      <c r="K341" s="337"/>
    </row>
    <row r="342" spans="1:11" x14ac:dyDescent="0.2">
      <c r="A342" s="335" t="s">
        <v>1</v>
      </c>
      <c r="B342" s="335"/>
      <c r="C342" s="335"/>
      <c r="D342" s="335"/>
      <c r="E342" s="336"/>
      <c r="F342" s="336"/>
      <c r="G342" s="336"/>
      <c r="H342" s="336"/>
      <c r="I342" s="86"/>
      <c r="J342" s="337"/>
      <c r="K342" s="337"/>
    </row>
    <row r="343" spans="1:11" x14ac:dyDescent="0.2">
      <c r="A343" s="84"/>
      <c r="B343" s="84"/>
      <c r="C343" s="85"/>
      <c r="D343" s="85"/>
      <c r="E343" s="85"/>
      <c r="F343" s="85"/>
      <c r="G343" s="86"/>
      <c r="H343" s="87"/>
      <c r="I343" s="86"/>
      <c r="J343" s="86"/>
      <c r="K343" s="88"/>
    </row>
    <row r="344" spans="1:11" x14ac:dyDescent="0.2">
      <c r="A344" s="84"/>
      <c r="B344" s="84"/>
      <c r="C344" s="85"/>
      <c r="D344" s="85"/>
      <c r="E344" s="85"/>
      <c r="F344" s="85"/>
      <c r="G344" s="86"/>
      <c r="H344" s="87"/>
      <c r="I344" s="86"/>
      <c r="J344" s="86"/>
      <c r="K344" s="88"/>
    </row>
    <row r="345" spans="1:11" x14ac:dyDescent="0.2">
      <c r="A345" s="84"/>
      <c r="B345" s="84"/>
      <c r="C345" s="85"/>
      <c r="D345" s="85"/>
      <c r="E345" s="85"/>
      <c r="F345" s="85"/>
      <c r="G345" s="86"/>
      <c r="H345" s="87"/>
      <c r="I345" s="86"/>
      <c r="J345" s="86"/>
      <c r="K345" s="88"/>
    </row>
    <row r="346" spans="1:11" x14ac:dyDescent="0.2">
      <c r="A346" s="84"/>
      <c r="B346" s="84"/>
      <c r="C346" s="85"/>
      <c r="D346" s="85"/>
      <c r="E346" s="85"/>
      <c r="F346" s="85"/>
      <c r="G346" s="86"/>
      <c r="H346" s="87"/>
      <c r="I346" s="86"/>
      <c r="J346" s="86"/>
      <c r="K346" s="88"/>
    </row>
    <row r="347" spans="1:11" ht="13.5" thickBot="1" x14ac:dyDescent="0.25">
      <c r="A347" s="89"/>
      <c r="B347" s="89"/>
      <c r="C347" s="90"/>
      <c r="D347" s="91"/>
      <c r="E347" s="92"/>
      <c r="F347" s="90"/>
      <c r="G347" s="90"/>
      <c r="H347" s="93"/>
      <c r="I347" s="90"/>
      <c r="J347" s="90"/>
      <c r="K347" s="83"/>
    </row>
    <row r="348" spans="1:11" ht="13.5" thickBot="1" x14ac:dyDescent="0.25">
      <c r="A348" s="343" t="s">
        <v>32</v>
      </c>
      <c r="B348" s="343"/>
      <c r="C348" s="90"/>
      <c r="D348" s="91"/>
      <c r="E348" s="92"/>
      <c r="F348" s="90"/>
      <c r="G348" s="90"/>
      <c r="H348" s="93"/>
      <c r="I348" s="90"/>
      <c r="J348" s="90"/>
      <c r="K348" s="83"/>
    </row>
    <row r="349" spans="1:11" x14ac:dyDescent="0.2">
      <c r="A349" s="94" t="s">
        <v>33</v>
      </c>
      <c r="B349" s="95">
        <v>1.94</v>
      </c>
      <c r="C349" s="90"/>
      <c r="D349" s="91"/>
      <c r="E349" s="92"/>
      <c r="F349" s="90"/>
      <c r="G349" s="90"/>
      <c r="H349" s="93"/>
      <c r="I349" s="90"/>
      <c r="J349" s="90"/>
      <c r="K349" s="83"/>
    </row>
    <row r="350" spans="1:11" ht="13.5" thickBot="1" x14ac:dyDescent="0.25">
      <c r="A350" s="96" t="s">
        <v>34</v>
      </c>
      <c r="B350" s="97">
        <v>4.4000000000000004</v>
      </c>
      <c r="C350" s="90"/>
      <c r="D350" s="91"/>
      <c r="E350" s="92"/>
      <c r="F350" s="90"/>
      <c r="G350" s="90"/>
      <c r="H350" s="93"/>
      <c r="I350" s="90"/>
      <c r="J350" s="90"/>
      <c r="K350" s="83"/>
    </row>
    <row r="351" spans="1:11" x14ac:dyDescent="0.2">
      <c r="A351" s="73"/>
      <c r="B351" s="73"/>
      <c r="C351" s="83"/>
      <c r="D351" s="83"/>
      <c r="E351" s="83"/>
      <c r="F351" s="83"/>
      <c r="G351" s="83"/>
      <c r="H351" s="98"/>
      <c r="I351" s="83"/>
      <c r="J351" s="83"/>
      <c r="K351" s="83"/>
    </row>
    <row r="352" spans="1:11" x14ac:dyDescent="0.2">
      <c r="A352" s="73"/>
      <c r="B352" s="73"/>
      <c r="C352" s="83"/>
      <c r="D352" s="83"/>
      <c r="E352" s="83"/>
      <c r="F352" s="83"/>
      <c r="G352" s="83"/>
      <c r="H352" s="98"/>
      <c r="I352" s="83"/>
      <c r="J352" s="83"/>
      <c r="K352" s="83"/>
    </row>
    <row r="353" spans="1:11" x14ac:dyDescent="0.2">
      <c r="A353" s="73"/>
      <c r="B353" s="73"/>
      <c r="C353" s="83"/>
      <c r="D353" s="83"/>
      <c r="E353" s="83"/>
      <c r="F353" s="83"/>
      <c r="G353" s="83"/>
      <c r="H353" s="98"/>
      <c r="I353" s="83"/>
      <c r="J353" s="83"/>
      <c r="K353" s="83"/>
    </row>
    <row r="354" spans="1:11" x14ac:dyDescent="0.2">
      <c r="A354" s="73"/>
      <c r="B354" s="73"/>
      <c r="C354" s="83"/>
      <c r="D354" s="83"/>
      <c r="E354" s="83"/>
      <c r="F354" s="83"/>
      <c r="G354" s="83"/>
      <c r="H354" s="98"/>
      <c r="I354" s="83"/>
      <c r="J354" s="83"/>
      <c r="K354" s="83"/>
    </row>
    <row r="355" spans="1:11" x14ac:dyDescent="0.2">
      <c r="A355" s="73"/>
      <c r="B355" s="73"/>
      <c r="C355" s="83"/>
      <c r="D355" s="83"/>
      <c r="E355" s="83"/>
      <c r="F355" s="83"/>
      <c r="G355" s="83"/>
      <c r="H355" s="98"/>
      <c r="I355" s="83"/>
      <c r="J355" s="83"/>
      <c r="K355" s="83"/>
    </row>
    <row r="356" spans="1:11" x14ac:dyDescent="0.2">
      <c r="A356" s="73"/>
      <c r="B356" s="73"/>
      <c r="C356" s="83"/>
      <c r="D356" s="83"/>
      <c r="E356" s="83"/>
      <c r="F356" s="83"/>
      <c r="G356" s="83"/>
      <c r="H356" s="98"/>
      <c r="I356" s="83"/>
      <c r="J356" s="83"/>
      <c r="K356" s="83"/>
    </row>
    <row r="357" spans="1:11" x14ac:dyDescent="0.2">
      <c r="A357" s="73"/>
      <c r="B357" s="73"/>
      <c r="C357" s="83"/>
      <c r="D357" s="83"/>
      <c r="E357" s="83"/>
      <c r="F357" s="83"/>
      <c r="G357" s="83"/>
      <c r="H357" s="98"/>
      <c r="I357" s="83"/>
      <c r="J357" s="83"/>
      <c r="K357" s="83"/>
    </row>
    <row r="358" spans="1:11" x14ac:dyDescent="0.2">
      <c r="A358" s="73"/>
      <c r="B358" s="73"/>
      <c r="C358" s="83"/>
      <c r="D358" s="83"/>
      <c r="E358" s="83"/>
      <c r="F358" s="83"/>
      <c r="G358" s="83"/>
      <c r="H358" s="98"/>
      <c r="I358" s="83"/>
      <c r="J358" s="83"/>
      <c r="K358" s="83"/>
    </row>
    <row r="359" spans="1:11" x14ac:dyDescent="0.2">
      <c r="A359" s="73"/>
      <c r="B359" s="73"/>
      <c r="C359" s="83"/>
      <c r="D359" s="83"/>
      <c r="E359" s="83"/>
      <c r="F359" s="83"/>
      <c r="G359" s="83"/>
      <c r="H359" s="98"/>
      <c r="I359" s="83"/>
      <c r="J359" s="83"/>
      <c r="K359" s="83"/>
    </row>
    <row r="360" spans="1:11" x14ac:dyDescent="0.2">
      <c r="A360" s="73"/>
      <c r="B360" s="73"/>
      <c r="C360" s="83"/>
      <c r="D360" s="83"/>
      <c r="E360" s="83"/>
      <c r="F360" s="83"/>
      <c r="G360" s="83"/>
      <c r="H360" s="98"/>
      <c r="I360" s="83"/>
      <c r="J360" s="83"/>
      <c r="K360" s="83"/>
    </row>
    <row r="361" spans="1:11" x14ac:dyDescent="0.2">
      <c r="A361" s="73"/>
      <c r="B361" s="73"/>
      <c r="C361" s="83"/>
      <c r="D361" s="83"/>
      <c r="E361" s="83"/>
      <c r="F361" s="83"/>
      <c r="G361" s="83"/>
      <c r="H361" s="98"/>
      <c r="I361" s="83"/>
      <c r="J361" s="83"/>
      <c r="K361" s="83"/>
    </row>
    <row r="362" spans="1:11" x14ac:dyDescent="0.2">
      <c r="A362" s="73"/>
      <c r="B362" s="73"/>
      <c r="C362" s="83"/>
      <c r="D362" s="83"/>
      <c r="E362" s="83"/>
      <c r="F362" s="83"/>
      <c r="G362" s="83"/>
      <c r="H362" s="98"/>
      <c r="I362" s="83"/>
      <c r="J362" s="83"/>
      <c r="K362" s="83"/>
    </row>
    <row r="363" spans="1:11" x14ac:dyDescent="0.2">
      <c r="A363" s="73"/>
      <c r="B363" s="73"/>
      <c r="C363" s="83"/>
      <c r="D363" s="83"/>
      <c r="E363" s="83"/>
      <c r="F363" s="83"/>
      <c r="G363" s="83"/>
      <c r="H363" s="98"/>
      <c r="I363" s="83"/>
      <c r="J363" s="83"/>
      <c r="K363" s="83"/>
    </row>
    <row r="364" spans="1:11" x14ac:dyDescent="0.2">
      <c r="A364" s="73"/>
      <c r="B364" s="73"/>
      <c r="C364" s="83"/>
      <c r="D364" s="83"/>
      <c r="E364" s="83"/>
      <c r="F364" s="83"/>
      <c r="G364" s="83"/>
      <c r="H364" s="98"/>
      <c r="I364" s="83"/>
      <c r="J364" s="83"/>
      <c r="K364" s="83"/>
    </row>
    <row r="365" spans="1:11" x14ac:dyDescent="0.2">
      <c r="A365" s="73"/>
      <c r="B365" s="73"/>
      <c r="C365" s="83"/>
      <c r="D365" s="83"/>
      <c r="E365" s="83"/>
      <c r="F365" s="83"/>
      <c r="G365" s="83"/>
      <c r="H365" s="98"/>
      <c r="I365" s="83"/>
      <c r="J365" s="83"/>
      <c r="K365" s="83"/>
    </row>
    <row r="366" spans="1:11" x14ac:dyDescent="0.2">
      <c r="A366" s="73"/>
      <c r="B366" s="73"/>
      <c r="C366" s="83"/>
      <c r="D366" s="83"/>
      <c r="E366" s="83"/>
      <c r="F366" s="83"/>
      <c r="G366" s="83"/>
      <c r="H366" s="98"/>
      <c r="I366" s="83"/>
      <c r="J366" s="83"/>
      <c r="K366" s="83"/>
    </row>
    <row r="367" spans="1:11" x14ac:dyDescent="0.2">
      <c r="A367" s="73"/>
      <c r="B367" s="73"/>
      <c r="C367" s="83"/>
      <c r="D367" s="83"/>
      <c r="E367" s="83"/>
      <c r="F367" s="83"/>
      <c r="G367" s="83"/>
      <c r="H367" s="98"/>
      <c r="I367" s="83"/>
      <c r="J367" s="83"/>
      <c r="K367" s="83"/>
    </row>
    <row r="368" spans="1:11" x14ac:dyDescent="0.2">
      <c r="A368" s="73"/>
      <c r="B368" s="73"/>
      <c r="C368" s="83"/>
      <c r="D368" s="83"/>
      <c r="E368" s="83"/>
      <c r="F368" s="83"/>
      <c r="G368" s="83"/>
      <c r="H368" s="98"/>
      <c r="I368" s="83"/>
      <c r="J368" s="83"/>
      <c r="K368" s="83"/>
    </row>
    <row r="369" spans="1:11" x14ac:dyDescent="0.2">
      <c r="A369" s="73"/>
      <c r="B369" s="73"/>
      <c r="C369" s="83"/>
      <c r="D369" s="83"/>
      <c r="E369" s="83"/>
      <c r="F369" s="83"/>
      <c r="G369" s="83"/>
      <c r="H369" s="98"/>
      <c r="I369" s="83"/>
      <c r="J369" s="83"/>
      <c r="K369" s="83"/>
    </row>
    <row r="370" spans="1:11" x14ac:dyDescent="0.2">
      <c r="A370" s="73"/>
      <c r="B370" s="73"/>
      <c r="C370" s="83"/>
      <c r="D370" s="83"/>
      <c r="E370" s="83"/>
      <c r="F370" s="83"/>
      <c r="G370" s="83"/>
      <c r="H370" s="98"/>
      <c r="I370" s="83"/>
      <c r="J370" s="83"/>
      <c r="K370" s="83"/>
    </row>
    <row r="371" spans="1:11" x14ac:dyDescent="0.2">
      <c r="A371" s="73"/>
      <c r="B371" s="73"/>
      <c r="C371" s="83"/>
      <c r="D371" s="83"/>
      <c r="E371" s="83"/>
      <c r="F371" s="83"/>
      <c r="G371" s="83"/>
      <c r="H371" s="98"/>
      <c r="I371" s="83"/>
      <c r="J371" s="83"/>
      <c r="K371" s="83"/>
    </row>
    <row r="372" spans="1:11" x14ac:dyDescent="0.2">
      <c r="A372" s="73"/>
      <c r="B372" s="73"/>
      <c r="C372" s="83"/>
      <c r="D372" s="83"/>
      <c r="E372" s="83"/>
      <c r="F372" s="83"/>
      <c r="G372" s="83"/>
      <c r="H372" s="98"/>
      <c r="I372" s="83"/>
      <c r="J372" s="83"/>
      <c r="K372" s="83"/>
    </row>
    <row r="373" spans="1:11" x14ac:dyDescent="0.2">
      <c r="A373" s="73"/>
      <c r="B373" s="73"/>
      <c r="C373" s="83"/>
      <c r="D373" s="83"/>
      <c r="E373" s="83"/>
      <c r="F373" s="83"/>
      <c r="G373" s="83"/>
      <c r="H373" s="98"/>
      <c r="I373" s="83"/>
      <c r="J373" s="83"/>
      <c r="K373" s="83"/>
    </row>
    <row r="374" spans="1:11" x14ac:dyDescent="0.2">
      <c r="A374" s="73"/>
      <c r="B374" s="73"/>
      <c r="C374" s="83"/>
      <c r="D374" s="83"/>
      <c r="E374" s="83"/>
      <c r="F374" s="83"/>
      <c r="G374" s="83"/>
      <c r="H374" s="98"/>
      <c r="I374" s="83"/>
      <c r="J374" s="83"/>
      <c r="K374" s="83"/>
    </row>
    <row r="375" spans="1:11" x14ac:dyDescent="0.2">
      <c r="A375" s="73"/>
      <c r="B375" s="73"/>
      <c r="C375" s="83"/>
      <c r="D375" s="83"/>
      <c r="E375" s="83"/>
      <c r="F375" s="83"/>
      <c r="G375" s="83"/>
      <c r="H375" s="98"/>
      <c r="I375" s="83"/>
      <c r="J375" s="83"/>
      <c r="K375" s="83"/>
    </row>
    <row r="376" spans="1:11" x14ac:dyDescent="0.2">
      <c r="A376" s="73"/>
      <c r="B376" s="73"/>
      <c r="C376" s="83"/>
      <c r="D376" s="83"/>
      <c r="E376" s="83"/>
      <c r="F376" s="83"/>
      <c r="G376" s="83"/>
      <c r="H376" s="98"/>
      <c r="I376" s="83"/>
      <c r="J376" s="83"/>
      <c r="K376" s="83"/>
    </row>
    <row r="377" spans="1:11" x14ac:dyDescent="0.2">
      <c r="A377" s="73"/>
      <c r="B377" s="73"/>
      <c r="C377" s="83"/>
      <c r="D377" s="83"/>
      <c r="E377" s="83"/>
      <c r="F377" s="83"/>
      <c r="G377" s="83"/>
      <c r="H377" s="98"/>
      <c r="I377" s="83"/>
      <c r="J377" s="83"/>
      <c r="K377" s="83"/>
    </row>
    <row r="378" spans="1:11" x14ac:dyDescent="0.2">
      <c r="A378" s="73"/>
      <c r="B378" s="73"/>
      <c r="C378" s="83"/>
      <c r="D378" s="83"/>
      <c r="E378" s="83"/>
      <c r="F378" s="83"/>
      <c r="G378" s="83"/>
      <c r="H378" s="98"/>
      <c r="I378" s="83"/>
      <c r="J378" s="83"/>
      <c r="K378" s="83"/>
    </row>
    <row r="379" spans="1:11" x14ac:dyDescent="0.2">
      <c r="A379" s="73"/>
      <c r="B379" s="73"/>
      <c r="C379" s="83"/>
      <c r="D379" s="83"/>
      <c r="E379" s="83"/>
      <c r="F379" s="83"/>
      <c r="G379" s="83"/>
      <c r="H379" s="98"/>
      <c r="I379" s="83"/>
      <c r="J379" s="83"/>
      <c r="K379" s="83"/>
    </row>
    <row r="380" spans="1:11" x14ac:dyDescent="0.2">
      <c r="A380" s="73"/>
      <c r="B380" s="73"/>
      <c r="C380" s="83"/>
      <c r="D380" s="83"/>
      <c r="E380" s="83"/>
      <c r="F380" s="83"/>
      <c r="G380" s="83"/>
      <c r="H380" s="98"/>
      <c r="I380" s="83"/>
      <c r="J380" s="83"/>
      <c r="K380" s="83"/>
    </row>
  </sheetData>
  <mergeCells count="22">
    <mergeCell ref="B10:K10"/>
    <mergeCell ref="B11:K11"/>
    <mergeCell ref="B12:K12"/>
    <mergeCell ref="B13:K13"/>
    <mergeCell ref="B5:K5"/>
    <mergeCell ref="B6:K6"/>
    <mergeCell ref="B7:K7"/>
    <mergeCell ref="B8:K8"/>
    <mergeCell ref="B9:K9"/>
    <mergeCell ref="A1:A3"/>
    <mergeCell ref="B1:K1"/>
    <mergeCell ref="B2:K2"/>
    <mergeCell ref="B3:K3"/>
    <mergeCell ref="B4:K4"/>
    <mergeCell ref="A342:D342"/>
    <mergeCell ref="E342:H342"/>
    <mergeCell ref="J342:K342"/>
    <mergeCell ref="A348:B348"/>
    <mergeCell ref="A336:B336"/>
    <mergeCell ref="A341:D341"/>
    <mergeCell ref="E341:H341"/>
    <mergeCell ref="J341:K34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28"/>
  <sheetViews>
    <sheetView workbookViewId="0">
      <selection activeCell="K22" sqref="K22"/>
    </sheetView>
  </sheetViews>
  <sheetFormatPr baseColWidth="10" defaultRowHeight="12.75" x14ac:dyDescent="0.2"/>
  <cols>
    <col min="1" max="1" width="6.42578125" style="1" customWidth="1"/>
    <col min="2" max="2" width="44.28515625" customWidth="1"/>
    <col min="3" max="3" width="7" customWidth="1"/>
    <col min="4" max="4" width="9" style="1" customWidth="1"/>
    <col min="5" max="5" width="9.28515625" style="1" customWidth="1"/>
    <col min="6" max="6" width="10.5703125" style="1" customWidth="1"/>
    <col min="7" max="7" width="9.5703125" style="1" bestFit="1" customWidth="1"/>
    <col min="8" max="8" width="9" style="1" customWidth="1"/>
    <col min="9" max="9" width="6.7109375" style="4" customWidth="1"/>
    <col min="10" max="10" width="10" style="1" customWidth="1"/>
    <col min="11" max="11" width="10.7109375" style="1" customWidth="1"/>
    <col min="12" max="12" width="15.85546875" style="1" customWidth="1"/>
    <col min="13" max="37" width="11.42578125" style="1"/>
    <col min="38" max="38" width="11.42578125" style="7"/>
    <col min="39" max="39" width="27.140625" style="3" hidden="1" customWidth="1"/>
    <col min="40" max="40" width="11.42578125" style="7"/>
    <col min="41" max="16384" width="11.42578125" style="1"/>
  </cols>
  <sheetData>
    <row r="1" spans="2:40" ht="12.75" customHeight="1" x14ac:dyDescent="0.2">
      <c r="B1" s="346" t="str">
        <f>'compra de bienes px restacion d'!$B$1</f>
        <v>ANEXOS PLAN DE ADQUISICIONES 2017</v>
      </c>
      <c r="C1" s="340" t="s">
        <v>867</v>
      </c>
      <c r="D1" s="340"/>
      <c r="E1" s="340"/>
      <c r="F1" s="340"/>
      <c r="G1" s="340"/>
      <c r="H1" s="340"/>
      <c r="I1" s="340"/>
      <c r="J1" s="340"/>
      <c r="K1" s="340"/>
      <c r="L1" s="340"/>
      <c r="AL1" s="2"/>
      <c r="AN1" s="2"/>
    </row>
    <row r="2" spans="2:40" x14ac:dyDescent="0.2">
      <c r="B2" s="346"/>
      <c r="C2" s="340" t="str">
        <f>'compra de bienes px restacion d'!C2</f>
        <v xml:space="preserve">HOSPITAL SAN  LUCAS DE EL MOLINO GUAJIRA </v>
      </c>
      <c r="D2" s="340"/>
      <c r="E2" s="340"/>
      <c r="F2" s="340"/>
      <c r="G2" s="340"/>
      <c r="H2" s="340"/>
      <c r="I2" s="340"/>
      <c r="J2" s="340"/>
      <c r="K2" s="340"/>
      <c r="L2" s="340"/>
      <c r="AL2" s="2"/>
      <c r="AN2" s="2"/>
    </row>
    <row r="3" spans="2:40" x14ac:dyDescent="0.2">
      <c r="B3" s="347"/>
      <c r="C3" s="351"/>
      <c r="D3" s="351"/>
      <c r="E3" s="351"/>
      <c r="F3" s="351"/>
      <c r="G3" s="351"/>
      <c r="H3" s="351"/>
      <c r="I3" s="351"/>
      <c r="J3" s="351"/>
      <c r="K3" s="351"/>
      <c r="L3" s="351"/>
      <c r="AL3" s="2"/>
      <c r="AN3" s="2"/>
    </row>
    <row r="4" spans="2:40" x14ac:dyDescent="0.2">
      <c r="B4" s="212" t="s">
        <v>853</v>
      </c>
      <c r="C4" s="352">
        <v>4200201</v>
      </c>
      <c r="D4" s="353"/>
      <c r="E4" s="353"/>
      <c r="F4" s="353"/>
      <c r="G4" s="353"/>
      <c r="H4" s="353"/>
      <c r="I4" s="353"/>
      <c r="J4" s="353"/>
      <c r="K4" s="353"/>
      <c r="L4" s="354"/>
      <c r="AL4" s="2"/>
      <c r="AN4" s="2"/>
    </row>
    <row r="5" spans="2:40" s="5" customFormat="1" x14ac:dyDescent="0.2">
      <c r="B5" s="212" t="s">
        <v>854</v>
      </c>
      <c r="C5" s="352" t="s">
        <v>868</v>
      </c>
      <c r="D5" s="353"/>
      <c r="E5" s="353"/>
      <c r="F5" s="353"/>
      <c r="G5" s="353"/>
      <c r="H5" s="353"/>
      <c r="I5" s="353"/>
      <c r="J5" s="353"/>
      <c r="K5" s="353"/>
      <c r="L5" s="354"/>
      <c r="AM5" s="6"/>
    </row>
    <row r="6" spans="2:40" s="5" customFormat="1" ht="25.5" x14ac:dyDescent="0.2">
      <c r="B6" s="212" t="s">
        <v>855</v>
      </c>
      <c r="C6" s="358">
        <v>4000000</v>
      </c>
      <c r="D6" s="359"/>
      <c r="E6" s="359"/>
      <c r="F6" s="359"/>
      <c r="G6" s="359"/>
      <c r="H6" s="359"/>
      <c r="I6" s="359"/>
      <c r="J6" s="359"/>
      <c r="K6" s="359"/>
      <c r="L6" s="360"/>
      <c r="AM6" s="6"/>
    </row>
    <row r="7" spans="2:40" s="5" customFormat="1" x14ac:dyDescent="0.2">
      <c r="B7" s="212" t="s">
        <v>856</v>
      </c>
      <c r="C7" s="352" t="s">
        <v>869</v>
      </c>
      <c r="D7" s="353"/>
      <c r="E7" s="353"/>
      <c r="F7" s="353"/>
      <c r="G7" s="353"/>
      <c r="H7" s="353"/>
      <c r="I7" s="353"/>
      <c r="J7" s="353"/>
      <c r="K7" s="353"/>
      <c r="L7" s="354"/>
      <c r="AM7" s="6" t="s">
        <v>2</v>
      </c>
    </row>
    <row r="8" spans="2:40" x14ac:dyDescent="0.2">
      <c r="B8" s="212" t="s">
        <v>861</v>
      </c>
      <c r="C8" s="352" t="str">
        <f>'compra de bienes px restacion d'!$C$8</f>
        <v>GERENCIA</v>
      </c>
      <c r="D8" s="353"/>
      <c r="E8" s="353"/>
      <c r="F8" s="353"/>
      <c r="G8" s="353"/>
      <c r="H8" s="353"/>
      <c r="I8" s="353"/>
      <c r="J8" s="353"/>
      <c r="K8" s="353"/>
      <c r="L8" s="354"/>
      <c r="AM8" s="8" t="s">
        <v>4</v>
      </c>
    </row>
    <row r="9" spans="2:40" x14ac:dyDescent="0.2">
      <c r="B9" s="212" t="s">
        <v>862</v>
      </c>
      <c r="C9" s="355">
        <v>42373</v>
      </c>
      <c r="D9" s="356"/>
      <c r="E9" s="356"/>
      <c r="F9" s="356"/>
      <c r="G9" s="356"/>
      <c r="H9" s="356"/>
      <c r="I9" s="356"/>
      <c r="J9" s="356"/>
      <c r="K9" s="356"/>
      <c r="L9" s="357"/>
      <c r="AM9" s="8" t="s">
        <v>7</v>
      </c>
    </row>
    <row r="10" spans="2:40" ht="13.5" thickBot="1" x14ac:dyDescent="0.25">
      <c r="B10" s="212"/>
      <c r="C10" s="334"/>
      <c r="D10" s="334"/>
      <c r="E10" s="334"/>
      <c r="F10" s="334"/>
      <c r="G10" s="334"/>
      <c r="H10" s="334"/>
      <c r="I10" s="334"/>
      <c r="J10" s="334"/>
      <c r="K10" s="334"/>
      <c r="L10" s="334"/>
      <c r="AM10" s="8" t="s">
        <v>8</v>
      </c>
    </row>
    <row r="11" spans="2:40" s="5" customFormat="1" ht="89.25" customHeight="1" thickBot="1" x14ac:dyDescent="0.25">
      <c r="B11" s="50" t="s">
        <v>23</v>
      </c>
      <c r="C11" s="51" t="s">
        <v>24</v>
      </c>
      <c r="D11" s="52" t="s">
        <v>25</v>
      </c>
      <c r="E11" s="52" t="s">
        <v>26</v>
      </c>
      <c r="F11" s="52" t="s">
        <v>427</v>
      </c>
      <c r="G11" s="52" t="s">
        <v>1280</v>
      </c>
      <c r="H11" s="52" t="s">
        <v>1281</v>
      </c>
      <c r="I11" s="53" t="s">
        <v>27</v>
      </c>
      <c r="J11" s="52" t="s">
        <v>28</v>
      </c>
      <c r="K11" s="52" t="s">
        <v>29</v>
      </c>
      <c r="L11" s="55" t="s">
        <v>30</v>
      </c>
      <c r="AM11" s="6"/>
    </row>
    <row r="12" spans="2:40" s="5" customFormat="1" x14ac:dyDescent="0.2">
      <c r="B12" s="34" t="s">
        <v>419</v>
      </c>
      <c r="C12" s="59"/>
      <c r="D12" s="102">
        <v>30</v>
      </c>
      <c r="E12" s="103">
        <v>360</v>
      </c>
      <c r="F12" s="61">
        <v>0</v>
      </c>
      <c r="G12" s="103">
        <f t="shared" ref="G12" si="0">+E12</f>
        <v>360</v>
      </c>
      <c r="H12" s="105">
        <v>9000</v>
      </c>
      <c r="I12" s="62">
        <v>0</v>
      </c>
      <c r="J12" s="63">
        <f t="shared" ref="J12" si="1">+H12+(H12*I12)</f>
        <v>9000</v>
      </c>
      <c r="K12" s="63">
        <f t="shared" ref="K12" si="2">+J12*G12</f>
        <v>3240000</v>
      </c>
      <c r="L12" s="123">
        <v>4200201</v>
      </c>
      <c r="AM12" s="6" t="s">
        <v>2</v>
      </c>
    </row>
    <row r="13" spans="2:40" ht="13.5" thickBot="1" x14ac:dyDescent="0.25">
      <c r="B13" s="76"/>
      <c r="C13" s="64"/>
      <c r="D13" s="77"/>
      <c r="E13" s="65"/>
      <c r="F13" s="66"/>
      <c r="G13" s="65"/>
      <c r="H13" s="78"/>
      <c r="I13" s="67"/>
      <c r="J13" s="58"/>
      <c r="K13" s="63"/>
      <c r="L13" s="69"/>
    </row>
    <row r="14" spans="2:40" ht="13.5" thickBot="1" x14ac:dyDescent="0.25">
      <c r="B14" s="349" t="s">
        <v>31</v>
      </c>
      <c r="C14" s="350"/>
      <c r="D14" s="106">
        <f>SUM(D12:D13)</f>
        <v>30</v>
      </c>
      <c r="E14" s="106">
        <f>SUM(E12:E13)</f>
        <v>360</v>
      </c>
      <c r="F14" s="106">
        <f>SUM(F12:F13)</f>
        <v>0</v>
      </c>
      <c r="G14" s="106">
        <f>SUM(G12:G13)</f>
        <v>360</v>
      </c>
      <c r="H14" s="107">
        <v>9000</v>
      </c>
      <c r="I14" s="108"/>
      <c r="J14" s="107">
        <f>SUM(J12:J13)</f>
        <v>9000</v>
      </c>
      <c r="K14" s="82">
        <f>SUM(K12:K13)</f>
        <v>3240000</v>
      </c>
      <c r="L14" s="120"/>
    </row>
    <row r="15" spans="2:40" x14ac:dyDescent="0.2">
      <c r="B15" s="109"/>
      <c r="C15" s="109"/>
      <c r="D15" s="85"/>
      <c r="E15" s="85"/>
      <c r="F15" s="85"/>
      <c r="G15" s="85"/>
      <c r="H15" s="86"/>
      <c r="I15" s="87"/>
      <c r="J15" s="86"/>
      <c r="K15" s="86"/>
      <c r="L15" s="88"/>
    </row>
    <row r="16" spans="2:40" x14ac:dyDescent="0.2">
      <c r="B16" s="109"/>
      <c r="C16" s="109"/>
      <c r="D16" s="85"/>
      <c r="E16" s="85"/>
      <c r="F16" s="85"/>
      <c r="G16" s="85"/>
      <c r="H16" s="86"/>
      <c r="I16" s="87"/>
      <c r="J16" s="86"/>
      <c r="K16" s="86"/>
      <c r="L16" s="88"/>
    </row>
    <row r="17" spans="2:12" x14ac:dyDescent="0.2">
      <c r="B17" s="109"/>
      <c r="C17" s="109"/>
      <c r="D17" s="85"/>
      <c r="E17" s="85"/>
      <c r="F17" s="85"/>
      <c r="G17" s="85"/>
      <c r="H17" s="86"/>
      <c r="I17" s="87"/>
      <c r="J17" s="86"/>
      <c r="K17" s="86"/>
      <c r="L17" s="88"/>
    </row>
    <row r="18" spans="2:12" x14ac:dyDescent="0.2">
      <c r="B18" s="109"/>
      <c r="C18" s="109"/>
      <c r="D18" s="85"/>
      <c r="E18" s="85"/>
      <c r="F18" s="85"/>
      <c r="G18" s="85"/>
      <c r="H18" s="86"/>
      <c r="I18" s="87"/>
      <c r="J18" s="86"/>
      <c r="K18" s="86"/>
      <c r="L18" s="88"/>
    </row>
    <row r="19" spans="2:12" x14ac:dyDescent="0.2">
      <c r="B19" s="335" t="s">
        <v>0</v>
      </c>
      <c r="C19" s="335"/>
      <c r="D19" s="335"/>
      <c r="E19" s="335"/>
      <c r="F19" s="336"/>
      <c r="G19" s="336"/>
      <c r="H19" s="336"/>
      <c r="I19" s="336"/>
      <c r="J19" s="86"/>
      <c r="K19" s="337"/>
      <c r="L19" s="337"/>
    </row>
    <row r="20" spans="2:12" x14ac:dyDescent="0.2">
      <c r="B20" s="335" t="s">
        <v>1</v>
      </c>
      <c r="C20" s="335"/>
      <c r="D20" s="335"/>
      <c r="E20" s="335"/>
      <c r="F20" s="336" t="s">
        <v>1278</v>
      </c>
      <c r="G20" s="336"/>
      <c r="H20" s="336"/>
      <c r="I20" s="336"/>
      <c r="J20" s="86"/>
      <c r="K20" s="337"/>
      <c r="L20" s="337"/>
    </row>
    <row r="21" spans="2:12" x14ac:dyDescent="0.2">
      <c r="B21" s="109"/>
      <c r="C21" s="109"/>
      <c r="D21" s="85"/>
      <c r="E21" s="85"/>
      <c r="F21" s="85"/>
      <c r="G21" s="85"/>
      <c r="H21" s="86"/>
      <c r="I21" s="87"/>
      <c r="J21" s="86"/>
      <c r="K21" s="86"/>
      <c r="L21" s="88"/>
    </row>
    <row r="22" spans="2:12" ht="15" x14ac:dyDescent="0.25">
      <c r="B22" s="22"/>
      <c r="C22" s="22"/>
      <c r="D22" s="9"/>
      <c r="E22" s="9"/>
      <c r="F22" s="9"/>
      <c r="G22" s="9"/>
      <c r="H22" s="10"/>
      <c r="I22" s="11"/>
      <c r="J22" s="10"/>
      <c r="K22" s="10"/>
      <c r="L22" s="12"/>
    </row>
    <row r="23" spans="2:12" ht="15" x14ac:dyDescent="0.25">
      <c r="B23" s="22"/>
      <c r="C23" s="22"/>
      <c r="D23" s="9"/>
      <c r="E23" s="9"/>
      <c r="F23" s="9"/>
      <c r="G23" s="9"/>
      <c r="H23" s="10"/>
      <c r="I23" s="11"/>
      <c r="J23" s="10"/>
      <c r="K23" s="10"/>
      <c r="L23" s="12"/>
    </row>
    <row r="24" spans="2:12" ht="15" x14ac:dyDescent="0.25">
      <c r="B24" s="22"/>
      <c r="C24" s="22"/>
      <c r="D24" s="9"/>
      <c r="E24" s="9"/>
      <c r="F24" s="9"/>
      <c r="G24" s="9"/>
      <c r="H24" s="10"/>
      <c r="I24" s="11"/>
      <c r="J24" s="10"/>
      <c r="K24" s="10"/>
      <c r="L24" s="12"/>
    </row>
    <row r="25" spans="2:12" ht="13.5" thickBot="1" x14ac:dyDescent="0.25">
      <c r="B25" s="13"/>
      <c r="C25" s="13"/>
      <c r="D25" s="14"/>
      <c r="E25" s="15"/>
      <c r="F25" s="16"/>
      <c r="G25" s="14"/>
      <c r="H25" s="14"/>
      <c r="I25" s="17"/>
      <c r="J25" s="14"/>
      <c r="K25" s="14"/>
    </row>
    <row r="26" spans="2:12" ht="13.5" thickBot="1" x14ac:dyDescent="0.25">
      <c r="B26" s="348" t="s">
        <v>32</v>
      </c>
      <c r="C26" s="348"/>
      <c r="D26" s="14"/>
      <c r="E26" s="15"/>
      <c r="F26" s="16"/>
      <c r="G26" s="14"/>
      <c r="H26" s="14"/>
      <c r="I26" s="17"/>
      <c r="J26" s="14"/>
      <c r="K26" s="14"/>
    </row>
    <row r="27" spans="2:12" x14ac:dyDescent="0.2">
      <c r="B27" s="18" t="s">
        <v>33</v>
      </c>
      <c r="C27" s="19">
        <v>0</v>
      </c>
      <c r="D27" s="14"/>
      <c r="E27" s="15"/>
      <c r="F27" s="16"/>
      <c r="G27" s="14"/>
      <c r="H27" s="14"/>
      <c r="I27" s="17"/>
      <c r="J27" s="14"/>
      <c r="K27" s="14"/>
    </row>
    <row r="28" spans="2:12" ht="13.5" thickBot="1" x14ac:dyDescent="0.25">
      <c r="B28" s="20" t="s">
        <v>34</v>
      </c>
      <c r="C28" s="21">
        <v>0</v>
      </c>
      <c r="D28" s="14"/>
      <c r="E28" s="15"/>
      <c r="F28" s="16"/>
      <c r="G28" s="14"/>
      <c r="H28" s="14"/>
      <c r="I28" s="17"/>
      <c r="J28" s="14"/>
      <c r="K28" s="14"/>
    </row>
  </sheetData>
  <mergeCells count="19">
    <mergeCell ref="C9:L9"/>
    <mergeCell ref="C10:L10"/>
    <mergeCell ref="C5:L5"/>
    <mergeCell ref="C6:L6"/>
    <mergeCell ref="C7:L7"/>
    <mergeCell ref="C8:L8"/>
    <mergeCell ref="B1:B3"/>
    <mergeCell ref="C1:L1"/>
    <mergeCell ref="C2:L2"/>
    <mergeCell ref="C3:L3"/>
    <mergeCell ref="C4:L4"/>
    <mergeCell ref="B20:E20"/>
    <mergeCell ref="F20:I20"/>
    <mergeCell ref="K20:L20"/>
    <mergeCell ref="B26:C26"/>
    <mergeCell ref="B14:C14"/>
    <mergeCell ref="B19:E19"/>
    <mergeCell ref="F19:I19"/>
    <mergeCell ref="K19:L19"/>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topLeftCell="A73" zoomScaleNormal="100" workbookViewId="0">
      <selection activeCell="B35" sqref="B35"/>
    </sheetView>
  </sheetViews>
  <sheetFormatPr baseColWidth="10" defaultRowHeight="12.75" x14ac:dyDescent="0.2"/>
  <cols>
    <col min="1" max="1" width="47.28515625" customWidth="1"/>
    <col min="2" max="2" width="38.28515625" customWidth="1"/>
    <col min="3" max="3" width="11.28515625" style="132" customWidth="1"/>
    <col min="4" max="4" width="12.140625" style="132" customWidth="1"/>
    <col min="5" max="5" width="12.85546875" style="132" customWidth="1"/>
    <col min="6" max="6" width="15.28515625" style="132" customWidth="1"/>
    <col min="7" max="7" width="15.85546875" style="143" bestFit="1" customWidth="1"/>
    <col min="8" max="8" width="14.85546875" style="143" bestFit="1" customWidth="1"/>
    <col min="11" max="11" width="38.42578125" customWidth="1"/>
  </cols>
  <sheetData>
    <row r="1" spans="1:8" x14ac:dyDescent="0.2">
      <c r="C1" s="176"/>
      <c r="D1" s="176"/>
      <c r="E1" s="176"/>
      <c r="F1" s="176"/>
    </row>
    <row r="2" spans="1:8" x14ac:dyDescent="0.2">
      <c r="A2" s="346" t="s">
        <v>422</v>
      </c>
      <c r="B2" s="340" t="s">
        <v>867</v>
      </c>
      <c r="C2" s="340"/>
      <c r="D2" s="340"/>
      <c r="E2" s="340"/>
      <c r="F2" s="340"/>
      <c r="G2" s="340"/>
      <c r="H2" s="340"/>
    </row>
    <row r="3" spans="1:8" x14ac:dyDescent="0.2">
      <c r="A3" s="346"/>
      <c r="B3" s="340" t="s">
        <v>38</v>
      </c>
      <c r="C3" s="340"/>
      <c r="D3" s="340"/>
      <c r="E3" s="340"/>
      <c r="F3" s="340"/>
      <c r="G3" s="340"/>
      <c r="H3" s="340"/>
    </row>
    <row r="4" spans="1:8" x14ac:dyDescent="0.2">
      <c r="A4" s="347"/>
      <c r="B4" s="215"/>
      <c r="C4" s="215"/>
      <c r="D4" s="215"/>
      <c r="E4" s="215"/>
      <c r="F4" s="215"/>
      <c r="G4" s="215"/>
      <c r="H4" s="215"/>
    </row>
    <row r="5" spans="1:8" x14ac:dyDescent="0.2">
      <c r="A5" s="212" t="s">
        <v>853</v>
      </c>
      <c r="B5" s="352">
        <v>1020200</v>
      </c>
      <c r="C5" s="353"/>
      <c r="D5" s="353"/>
      <c r="E5" s="353"/>
      <c r="F5" s="353"/>
      <c r="G5" s="353"/>
      <c r="H5" s="354"/>
    </row>
    <row r="6" spans="1:8" x14ac:dyDescent="0.2">
      <c r="A6" s="212" t="s">
        <v>854</v>
      </c>
      <c r="B6" s="352" t="s">
        <v>868</v>
      </c>
      <c r="C6" s="353"/>
      <c r="D6" s="353"/>
      <c r="E6" s="353"/>
      <c r="F6" s="353"/>
      <c r="G6" s="353"/>
      <c r="H6" s="354"/>
    </row>
    <row r="7" spans="1:8" ht="25.5" x14ac:dyDescent="0.2">
      <c r="A7" s="212" t="s">
        <v>855</v>
      </c>
      <c r="B7" s="386">
        <v>7690936417</v>
      </c>
      <c r="C7" s="387"/>
      <c r="D7" s="387"/>
      <c r="E7" s="387"/>
      <c r="F7" s="387"/>
      <c r="G7" s="387"/>
      <c r="H7" s="388"/>
    </row>
    <row r="8" spans="1:8" x14ac:dyDescent="0.2">
      <c r="A8" s="212" t="s">
        <v>856</v>
      </c>
      <c r="B8" s="352" t="s">
        <v>872</v>
      </c>
      <c r="C8" s="353"/>
      <c r="D8" s="353"/>
      <c r="E8" s="353"/>
      <c r="F8" s="353"/>
      <c r="G8" s="353"/>
      <c r="H8" s="354"/>
    </row>
    <row r="9" spans="1:8" x14ac:dyDescent="0.2">
      <c r="A9" s="212" t="s">
        <v>860</v>
      </c>
      <c r="B9" s="352"/>
      <c r="C9" s="353"/>
      <c r="D9" s="353"/>
      <c r="E9" s="353"/>
      <c r="F9" s="353"/>
      <c r="G9" s="353"/>
      <c r="H9" s="354"/>
    </row>
    <row r="10" spans="1:8" x14ac:dyDescent="0.2">
      <c r="A10" s="212" t="s">
        <v>861</v>
      </c>
      <c r="B10" s="352" t="s">
        <v>873</v>
      </c>
      <c r="C10" s="353"/>
      <c r="D10" s="353"/>
      <c r="E10" s="353"/>
      <c r="F10" s="353"/>
      <c r="G10" s="353"/>
      <c r="H10" s="354"/>
    </row>
    <row r="11" spans="1:8" x14ac:dyDescent="0.2">
      <c r="A11" s="212" t="s">
        <v>858</v>
      </c>
      <c r="B11" s="352" t="s">
        <v>864</v>
      </c>
      <c r="C11" s="353"/>
      <c r="D11" s="353"/>
      <c r="E11" s="353"/>
      <c r="F11" s="353"/>
      <c r="G11" s="353"/>
      <c r="H11" s="354"/>
    </row>
    <row r="12" spans="1:8" x14ac:dyDescent="0.2">
      <c r="A12" s="212" t="s">
        <v>863</v>
      </c>
      <c r="B12" s="355">
        <v>42005</v>
      </c>
      <c r="C12" s="356"/>
      <c r="D12" s="356"/>
      <c r="E12" s="356"/>
      <c r="F12" s="356"/>
      <c r="G12" s="356"/>
      <c r="H12" s="357"/>
    </row>
    <row r="13" spans="1:8" x14ac:dyDescent="0.2">
      <c r="A13" s="212" t="s">
        <v>862</v>
      </c>
      <c r="B13" s="355">
        <v>42036</v>
      </c>
      <c r="C13" s="356"/>
      <c r="D13" s="356"/>
      <c r="E13" s="356"/>
      <c r="F13" s="356"/>
      <c r="G13" s="356"/>
      <c r="H13" s="357"/>
    </row>
    <row r="14" spans="1:8" x14ac:dyDescent="0.2">
      <c r="A14" s="212" t="s">
        <v>859</v>
      </c>
      <c r="B14" s="352"/>
      <c r="C14" s="353"/>
      <c r="D14" s="353"/>
      <c r="E14" s="353"/>
      <c r="F14" s="353"/>
      <c r="G14" s="353"/>
      <c r="H14" s="354"/>
    </row>
    <row r="15" spans="1:8" ht="12.75" customHeight="1" thickBot="1" x14ac:dyDescent="0.25"/>
    <row r="16" spans="1:8" ht="42" customHeight="1" thickBot="1" x14ac:dyDescent="0.25">
      <c r="A16" s="177" t="s">
        <v>490</v>
      </c>
      <c r="B16" s="178" t="s">
        <v>493</v>
      </c>
      <c r="C16" s="178" t="s">
        <v>489</v>
      </c>
      <c r="D16" s="178" t="s">
        <v>432</v>
      </c>
      <c r="E16" s="178" t="s">
        <v>497</v>
      </c>
      <c r="F16" s="178" t="s">
        <v>491</v>
      </c>
      <c r="G16" s="208" t="s">
        <v>548</v>
      </c>
      <c r="H16" s="209" t="s">
        <v>874</v>
      </c>
    </row>
    <row r="17" spans="1:12" ht="14.25" x14ac:dyDescent="0.2">
      <c r="A17" s="361" t="s">
        <v>492</v>
      </c>
      <c r="B17" s="144" t="s">
        <v>429</v>
      </c>
      <c r="C17" s="145">
        <v>1</v>
      </c>
      <c r="D17" s="146">
        <v>8</v>
      </c>
      <c r="E17" s="146">
        <f>D17*26</f>
        <v>208</v>
      </c>
      <c r="F17" s="205"/>
      <c r="G17" s="369">
        <f>H17*2</f>
        <v>48263280</v>
      </c>
      <c r="H17" s="376">
        <f>4021940*6</f>
        <v>24131640</v>
      </c>
    </row>
    <row r="18" spans="1:12" ht="14.25" x14ac:dyDescent="0.2">
      <c r="A18" s="362"/>
      <c r="B18" s="137" t="s">
        <v>430</v>
      </c>
      <c r="C18" s="136">
        <v>1</v>
      </c>
      <c r="D18" s="140">
        <v>8</v>
      </c>
      <c r="E18" s="140">
        <f t="shared" ref="E18:E19" si="0">D18*26</f>
        <v>208</v>
      </c>
      <c r="F18" s="206"/>
      <c r="G18" s="374"/>
      <c r="H18" s="364"/>
    </row>
    <row r="19" spans="1:12" ht="15" thickBot="1" x14ac:dyDescent="0.25">
      <c r="A19" s="363"/>
      <c r="B19" s="148" t="s">
        <v>431</v>
      </c>
      <c r="C19" s="149">
        <v>1</v>
      </c>
      <c r="D19" s="150">
        <v>8</v>
      </c>
      <c r="E19" s="150">
        <f t="shared" si="0"/>
        <v>208</v>
      </c>
      <c r="F19" s="207"/>
      <c r="G19" s="370"/>
      <c r="H19" s="365"/>
    </row>
    <row r="20" spans="1:12" x14ac:dyDescent="0.2">
      <c r="A20" s="361" t="s">
        <v>447</v>
      </c>
      <c r="B20" s="152" t="s">
        <v>433</v>
      </c>
      <c r="C20" s="147">
        <v>2</v>
      </c>
      <c r="D20" s="153">
        <v>24</v>
      </c>
      <c r="E20" s="153"/>
      <c r="F20" s="156"/>
      <c r="G20" s="376">
        <f>H20*2</f>
        <v>990000000</v>
      </c>
      <c r="H20" s="376">
        <f>(120000000+(75000000*5))</f>
        <v>495000000</v>
      </c>
    </row>
    <row r="21" spans="1:12" x14ac:dyDescent="0.2">
      <c r="A21" s="362"/>
      <c r="B21" s="138" t="s">
        <v>434</v>
      </c>
      <c r="C21" s="140">
        <v>2</v>
      </c>
      <c r="D21" s="133">
        <v>24</v>
      </c>
      <c r="E21" s="133"/>
      <c r="F21" s="157"/>
      <c r="G21" s="364"/>
      <c r="H21" s="364"/>
    </row>
    <row r="22" spans="1:12" x14ac:dyDescent="0.2">
      <c r="A22" s="362"/>
      <c r="B22" s="138" t="s">
        <v>435</v>
      </c>
      <c r="C22" s="140">
        <v>2</v>
      </c>
      <c r="D22" s="133">
        <v>16</v>
      </c>
      <c r="E22" s="133"/>
      <c r="F22" s="157"/>
      <c r="G22" s="364"/>
      <c r="H22" s="364"/>
    </row>
    <row r="23" spans="1:12" x14ac:dyDescent="0.2">
      <c r="A23" s="362"/>
      <c r="B23" s="138" t="s">
        <v>436</v>
      </c>
      <c r="C23" s="140">
        <v>1</v>
      </c>
      <c r="D23" s="133">
        <v>8</v>
      </c>
      <c r="E23" s="133"/>
      <c r="F23" s="157"/>
      <c r="G23" s="364"/>
      <c r="H23" s="364"/>
    </row>
    <row r="24" spans="1:12" x14ac:dyDescent="0.2">
      <c r="A24" s="362"/>
      <c r="B24" s="138" t="s">
        <v>437</v>
      </c>
      <c r="C24" s="140">
        <v>1</v>
      </c>
      <c r="D24" s="133">
        <v>8</v>
      </c>
      <c r="E24" s="133"/>
      <c r="F24" s="157"/>
      <c r="G24" s="364"/>
      <c r="H24" s="364"/>
    </row>
    <row r="25" spans="1:12" x14ac:dyDescent="0.2">
      <c r="A25" s="362"/>
      <c r="B25" s="138" t="s">
        <v>438</v>
      </c>
      <c r="C25" s="140">
        <v>2</v>
      </c>
      <c r="D25" s="133">
        <v>16</v>
      </c>
      <c r="E25" s="133"/>
      <c r="F25" s="157"/>
      <c r="G25" s="364"/>
      <c r="H25" s="364"/>
    </row>
    <row r="26" spans="1:12" x14ac:dyDescent="0.2">
      <c r="A26" s="362"/>
      <c r="B26" s="138" t="s">
        <v>439</v>
      </c>
      <c r="C26" s="140">
        <v>3</v>
      </c>
      <c r="D26" s="133">
        <v>24</v>
      </c>
      <c r="E26" s="133"/>
      <c r="F26" s="157"/>
      <c r="G26" s="364"/>
      <c r="H26" s="364"/>
    </row>
    <row r="27" spans="1:12" x14ac:dyDescent="0.2">
      <c r="A27" s="362"/>
      <c r="B27" s="138" t="s">
        <v>440</v>
      </c>
      <c r="C27" s="140">
        <v>1</v>
      </c>
      <c r="D27" s="133">
        <v>8</v>
      </c>
      <c r="E27" s="133"/>
      <c r="F27" s="157"/>
      <c r="G27" s="364"/>
      <c r="H27" s="364"/>
    </row>
    <row r="28" spans="1:12" x14ac:dyDescent="0.2">
      <c r="A28" s="362"/>
      <c r="B28" s="138" t="s">
        <v>441</v>
      </c>
      <c r="C28" s="140">
        <v>1</v>
      </c>
      <c r="D28" s="133">
        <v>8</v>
      </c>
      <c r="E28" s="133"/>
      <c r="F28" s="157"/>
      <c r="G28" s="364"/>
      <c r="H28" s="364"/>
    </row>
    <row r="29" spans="1:12" x14ac:dyDescent="0.2">
      <c r="A29" s="362"/>
      <c r="B29" s="138" t="s">
        <v>442</v>
      </c>
      <c r="C29" s="140">
        <v>4</v>
      </c>
      <c r="D29" s="133">
        <v>32</v>
      </c>
      <c r="E29" s="133"/>
      <c r="F29" s="157"/>
      <c r="G29" s="364"/>
      <c r="H29" s="364"/>
      <c r="K29" s="131"/>
      <c r="L29" s="131"/>
    </row>
    <row r="30" spans="1:12" x14ac:dyDescent="0.2">
      <c r="A30" s="362"/>
      <c r="B30" s="138" t="s">
        <v>443</v>
      </c>
      <c r="C30" s="140">
        <v>2</v>
      </c>
      <c r="D30" s="133">
        <v>16</v>
      </c>
      <c r="E30" s="133"/>
      <c r="F30" s="157"/>
      <c r="G30" s="364"/>
      <c r="H30" s="364"/>
      <c r="K30" s="131"/>
      <c r="L30" s="131"/>
    </row>
    <row r="31" spans="1:12" x14ac:dyDescent="0.2">
      <c r="A31" s="362"/>
      <c r="B31" s="138" t="s">
        <v>444</v>
      </c>
      <c r="C31" s="140">
        <v>1</v>
      </c>
      <c r="D31" s="133">
        <v>8</v>
      </c>
      <c r="E31" s="133"/>
      <c r="F31" s="157"/>
      <c r="G31" s="364"/>
      <c r="H31" s="364"/>
      <c r="K31" s="131"/>
      <c r="L31" s="131"/>
    </row>
    <row r="32" spans="1:12" ht="13.5" thickBot="1" x14ac:dyDescent="0.25">
      <c r="A32" s="363"/>
      <c r="B32" s="154" t="s">
        <v>445</v>
      </c>
      <c r="C32" s="150">
        <v>1</v>
      </c>
      <c r="D32" s="155">
        <v>8</v>
      </c>
      <c r="E32" s="155"/>
      <c r="F32" s="158"/>
      <c r="G32" s="365"/>
      <c r="H32" s="365"/>
      <c r="K32" s="131"/>
      <c r="L32" s="131"/>
    </row>
    <row r="33" spans="1:12" x14ac:dyDescent="0.2">
      <c r="A33" s="361" t="s">
        <v>494</v>
      </c>
      <c r="B33" s="152" t="s">
        <v>448</v>
      </c>
      <c r="C33" s="146">
        <v>2</v>
      </c>
      <c r="D33" s="153">
        <v>32</v>
      </c>
      <c r="E33" s="153"/>
      <c r="F33" s="156"/>
      <c r="G33" s="364">
        <f>12*25000000</f>
        <v>300000000</v>
      </c>
      <c r="H33" s="364">
        <f>25000000*5</f>
        <v>125000000</v>
      </c>
      <c r="K33" s="131"/>
      <c r="L33" s="131"/>
    </row>
    <row r="34" spans="1:12" x14ac:dyDescent="0.2">
      <c r="A34" s="362"/>
      <c r="B34" s="138" t="s">
        <v>449</v>
      </c>
      <c r="C34" s="140">
        <v>1</v>
      </c>
      <c r="D34" s="133">
        <v>8</v>
      </c>
      <c r="E34" s="133"/>
      <c r="F34" s="157"/>
      <c r="G34" s="364"/>
      <c r="H34" s="364"/>
      <c r="K34" s="131"/>
      <c r="L34" s="131"/>
    </row>
    <row r="35" spans="1:12" x14ac:dyDescent="0.2">
      <c r="A35" s="362"/>
      <c r="B35" s="138" t="s">
        <v>450</v>
      </c>
      <c r="C35" s="140">
        <v>1</v>
      </c>
      <c r="D35" s="133">
        <v>8</v>
      </c>
      <c r="E35" s="133"/>
      <c r="F35" s="157"/>
      <c r="G35" s="364"/>
      <c r="H35" s="364"/>
      <c r="K35" s="131"/>
      <c r="L35" s="131"/>
    </row>
    <row r="36" spans="1:12" x14ac:dyDescent="0.2">
      <c r="A36" s="362"/>
      <c r="B36" s="138" t="s">
        <v>451</v>
      </c>
      <c r="C36" s="140">
        <v>1</v>
      </c>
      <c r="D36" s="133">
        <v>8</v>
      </c>
      <c r="E36" s="133"/>
      <c r="F36" s="157"/>
      <c r="G36" s="364"/>
      <c r="H36" s="364"/>
      <c r="K36" s="131"/>
      <c r="L36" s="131"/>
    </row>
    <row r="37" spans="1:12" x14ac:dyDescent="0.2">
      <c r="A37" s="362"/>
      <c r="B37" s="138" t="s">
        <v>452</v>
      </c>
      <c r="C37" s="140">
        <v>1</v>
      </c>
      <c r="D37" s="133">
        <v>8</v>
      </c>
      <c r="E37" s="133"/>
      <c r="F37" s="157"/>
      <c r="G37" s="364"/>
      <c r="H37" s="364"/>
      <c r="K37" s="131"/>
      <c r="L37" s="131"/>
    </row>
    <row r="38" spans="1:12" ht="13.5" thickBot="1" x14ac:dyDescent="0.25">
      <c r="A38" s="363"/>
      <c r="B38" s="154" t="s">
        <v>453</v>
      </c>
      <c r="C38" s="150">
        <v>1</v>
      </c>
      <c r="D38" s="155">
        <v>8</v>
      </c>
      <c r="E38" s="155"/>
      <c r="F38" s="158"/>
      <c r="G38" s="365"/>
      <c r="H38" s="365"/>
      <c r="K38" s="131"/>
      <c r="L38" s="131"/>
    </row>
    <row r="39" spans="1:12" ht="16.5" customHeight="1" x14ac:dyDescent="0.2">
      <c r="A39" s="361" t="s">
        <v>495</v>
      </c>
      <c r="B39" s="160" t="s">
        <v>454</v>
      </c>
      <c r="C39" s="161">
        <v>1</v>
      </c>
      <c r="D39" s="161"/>
      <c r="E39" s="161"/>
      <c r="F39" s="162" t="s">
        <v>455</v>
      </c>
      <c r="G39" s="383">
        <f>47070000*12</f>
        <v>564840000</v>
      </c>
      <c r="H39" s="380">
        <f>47070000*6</f>
        <v>282420000</v>
      </c>
      <c r="K39" s="131"/>
      <c r="L39" s="131"/>
    </row>
    <row r="40" spans="1:12" ht="18" customHeight="1" x14ac:dyDescent="0.2">
      <c r="A40" s="362"/>
      <c r="B40" s="142" t="s">
        <v>456</v>
      </c>
      <c r="C40" s="141">
        <v>1</v>
      </c>
      <c r="D40" s="141"/>
      <c r="E40" s="141"/>
      <c r="F40" s="159" t="s">
        <v>455</v>
      </c>
      <c r="G40" s="384"/>
      <c r="H40" s="381"/>
      <c r="K40" s="131"/>
      <c r="L40" s="131"/>
    </row>
    <row r="41" spans="1:12" x14ac:dyDescent="0.2">
      <c r="A41" s="362"/>
      <c r="B41" s="142" t="s">
        <v>457</v>
      </c>
      <c r="C41" s="141">
        <v>1</v>
      </c>
      <c r="D41" s="141"/>
      <c r="E41" s="141"/>
      <c r="F41" s="159" t="s">
        <v>455</v>
      </c>
      <c r="G41" s="384"/>
      <c r="H41" s="381"/>
      <c r="K41" s="131"/>
      <c r="L41" s="131"/>
    </row>
    <row r="42" spans="1:12" ht="15.75" customHeight="1" x14ac:dyDescent="0.2">
      <c r="A42" s="362"/>
      <c r="B42" s="142" t="s">
        <v>458</v>
      </c>
      <c r="C42" s="141">
        <v>1</v>
      </c>
      <c r="D42" s="141"/>
      <c r="E42" s="141"/>
      <c r="F42" s="159" t="s">
        <v>455</v>
      </c>
      <c r="G42" s="384"/>
      <c r="H42" s="381"/>
      <c r="K42" s="131"/>
      <c r="L42" s="131"/>
    </row>
    <row r="43" spans="1:12" x14ac:dyDescent="0.2">
      <c r="A43" s="362"/>
      <c r="B43" s="142" t="s">
        <v>459</v>
      </c>
      <c r="C43" s="141">
        <v>1</v>
      </c>
      <c r="D43" s="141"/>
      <c r="E43" s="141"/>
      <c r="F43" s="159" t="s">
        <v>455</v>
      </c>
      <c r="G43" s="384"/>
      <c r="H43" s="381"/>
      <c r="K43" s="131"/>
      <c r="L43" s="131"/>
    </row>
    <row r="44" spans="1:12" ht="16.5" customHeight="1" x14ac:dyDescent="0.2">
      <c r="A44" s="362"/>
      <c r="B44" s="142" t="s">
        <v>460</v>
      </c>
      <c r="C44" s="141">
        <v>3</v>
      </c>
      <c r="D44" s="141"/>
      <c r="E44" s="141"/>
      <c r="F44" s="159" t="s">
        <v>455</v>
      </c>
      <c r="G44" s="384"/>
      <c r="H44" s="381"/>
    </row>
    <row r="45" spans="1:12" x14ac:dyDescent="0.2">
      <c r="A45" s="362"/>
      <c r="B45" s="142" t="s">
        <v>461</v>
      </c>
      <c r="C45" s="141">
        <v>1</v>
      </c>
      <c r="D45" s="141"/>
      <c r="E45" s="141"/>
      <c r="F45" s="159" t="s">
        <v>455</v>
      </c>
      <c r="G45" s="384"/>
      <c r="H45" s="381"/>
    </row>
    <row r="46" spans="1:12" x14ac:dyDescent="0.2">
      <c r="A46" s="362"/>
      <c r="B46" s="142" t="s">
        <v>462</v>
      </c>
      <c r="C46" s="141">
        <v>4</v>
      </c>
      <c r="D46" s="141"/>
      <c r="E46" s="141"/>
      <c r="F46" s="159" t="s">
        <v>463</v>
      </c>
      <c r="G46" s="384"/>
      <c r="H46" s="381"/>
    </row>
    <row r="47" spans="1:12" x14ac:dyDescent="0.2">
      <c r="A47" s="362"/>
      <c r="B47" s="142" t="s">
        <v>464</v>
      </c>
      <c r="C47" s="141">
        <v>5</v>
      </c>
      <c r="D47" s="141"/>
      <c r="E47" s="141"/>
      <c r="F47" s="159" t="s">
        <v>463</v>
      </c>
      <c r="G47" s="384"/>
      <c r="H47" s="381"/>
    </row>
    <row r="48" spans="1:12" x14ac:dyDescent="0.2">
      <c r="A48" s="362"/>
      <c r="B48" s="142" t="s">
        <v>465</v>
      </c>
      <c r="C48" s="141">
        <v>4</v>
      </c>
      <c r="D48" s="141"/>
      <c r="E48" s="141"/>
      <c r="F48" s="159" t="s">
        <v>463</v>
      </c>
      <c r="G48" s="384"/>
      <c r="H48" s="381"/>
    </row>
    <row r="49" spans="1:8" ht="12.75" customHeight="1" x14ac:dyDescent="0.2">
      <c r="A49" s="362"/>
      <c r="B49" s="142" t="s">
        <v>466</v>
      </c>
      <c r="C49" s="141">
        <v>2</v>
      </c>
      <c r="D49" s="141"/>
      <c r="E49" s="141"/>
      <c r="F49" s="159" t="s">
        <v>455</v>
      </c>
      <c r="G49" s="384"/>
      <c r="H49" s="381"/>
    </row>
    <row r="50" spans="1:8" x14ac:dyDescent="0.2">
      <c r="A50" s="362"/>
      <c r="B50" s="142" t="s">
        <v>467</v>
      </c>
      <c r="C50" s="141">
        <v>3</v>
      </c>
      <c r="D50" s="141"/>
      <c r="E50" s="141"/>
      <c r="F50" s="159" t="s">
        <v>455</v>
      </c>
      <c r="G50" s="384"/>
      <c r="H50" s="381"/>
    </row>
    <row r="51" spans="1:8" x14ac:dyDescent="0.2">
      <c r="A51" s="362"/>
      <c r="B51" s="142" t="s">
        <v>468</v>
      </c>
      <c r="C51" s="141">
        <v>2</v>
      </c>
      <c r="D51" s="141"/>
      <c r="E51" s="141"/>
      <c r="F51" s="159" t="s">
        <v>455</v>
      </c>
      <c r="G51" s="384"/>
      <c r="H51" s="381"/>
    </row>
    <row r="52" spans="1:8" ht="13.5" thickBot="1" x14ac:dyDescent="0.25">
      <c r="A52" s="363"/>
      <c r="B52" s="163" t="s">
        <v>469</v>
      </c>
      <c r="C52" s="164">
        <v>1</v>
      </c>
      <c r="D52" s="164"/>
      <c r="E52" s="164"/>
      <c r="F52" s="165" t="s">
        <v>455</v>
      </c>
      <c r="G52" s="385"/>
      <c r="H52" s="382"/>
    </row>
    <row r="53" spans="1:8" x14ac:dyDescent="0.2">
      <c r="A53" s="361" t="s">
        <v>496</v>
      </c>
      <c r="B53" s="152" t="s">
        <v>470</v>
      </c>
      <c r="C53" s="146"/>
      <c r="D53" s="146"/>
      <c r="E53" s="146"/>
      <c r="F53" s="210" t="s">
        <v>471</v>
      </c>
      <c r="G53" s="369">
        <f>17691450*12</f>
        <v>212297400</v>
      </c>
      <c r="H53" s="376">
        <f>17691450*6</f>
        <v>106148700</v>
      </c>
    </row>
    <row r="54" spans="1:8" ht="13.5" thickBot="1" x14ac:dyDescent="0.25">
      <c r="A54" s="363"/>
      <c r="B54" s="154" t="s">
        <v>472</v>
      </c>
      <c r="C54" s="150"/>
      <c r="D54" s="150"/>
      <c r="E54" s="150"/>
      <c r="F54" s="211" t="s">
        <v>473</v>
      </c>
      <c r="G54" s="370"/>
      <c r="H54" s="365"/>
    </row>
    <row r="55" spans="1:8" x14ac:dyDescent="0.2">
      <c r="A55" s="366" t="s">
        <v>871</v>
      </c>
      <c r="B55" s="152" t="s">
        <v>474</v>
      </c>
      <c r="C55" s="146"/>
      <c r="D55" s="146"/>
      <c r="E55" s="153">
        <v>432</v>
      </c>
      <c r="F55" s="156"/>
      <c r="G55" s="371">
        <f>H55*2</f>
        <v>945799200</v>
      </c>
      <c r="H55" s="377">
        <f>78816600*6</f>
        <v>472899600</v>
      </c>
    </row>
    <row r="56" spans="1:8" x14ac:dyDescent="0.2">
      <c r="A56" s="367"/>
      <c r="B56" s="138" t="s">
        <v>474</v>
      </c>
      <c r="C56" s="140"/>
      <c r="D56" s="140"/>
      <c r="E56" s="133">
        <v>288</v>
      </c>
      <c r="F56" s="157"/>
      <c r="G56" s="372"/>
      <c r="H56" s="378"/>
    </row>
    <row r="57" spans="1:8" x14ac:dyDescent="0.2">
      <c r="A57" s="367"/>
      <c r="B57" s="138" t="s">
        <v>475</v>
      </c>
      <c r="C57" s="140"/>
      <c r="D57" s="140"/>
      <c r="E57" s="133">
        <v>192</v>
      </c>
      <c r="F57" s="157"/>
      <c r="G57" s="372"/>
      <c r="H57" s="378"/>
    </row>
    <row r="58" spans="1:8" x14ac:dyDescent="0.2">
      <c r="A58" s="367"/>
      <c r="B58" s="138" t="s">
        <v>476</v>
      </c>
      <c r="C58" s="140"/>
      <c r="D58" s="140"/>
      <c r="E58" s="133">
        <v>192</v>
      </c>
      <c r="F58" s="157"/>
      <c r="G58" s="372"/>
      <c r="H58" s="378"/>
    </row>
    <row r="59" spans="1:8" x14ac:dyDescent="0.2">
      <c r="A59" s="367"/>
      <c r="B59" s="138" t="s">
        <v>477</v>
      </c>
      <c r="C59" s="140"/>
      <c r="D59" s="140"/>
      <c r="E59" s="133">
        <v>384</v>
      </c>
      <c r="F59" s="157"/>
      <c r="G59" s="372"/>
      <c r="H59" s="378"/>
    </row>
    <row r="60" spans="1:8" x14ac:dyDescent="0.2">
      <c r="A60" s="367"/>
      <c r="B60" s="138" t="s">
        <v>477</v>
      </c>
      <c r="C60" s="140"/>
      <c r="D60" s="140"/>
      <c r="E60" s="133">
        <v>144</v>
      </c>
      <c r="F60" s="157"/>
      <c r="G60" s="372"/>
      <c r="H60" s="378"/>
    </row>
    <row r="61" spans="1:8" x14ac:dyDescent="0.2">
      <c r="A61" s="367"/>
      <c r="B61" s="138" t="s">
        <v>477</v>
      </c>
      <c r="C61" s="140"/>
      <c r="D61" s="140"/>
      <c r="E61" s="133">
        <v>192</v>
      </c>
      <c r="F61" s="157"/>
      <c r="G61" s="372"/>
      <c r="H61" s="378"/>
    </row>
    <row r="62" spans="1:8" x14ac:dyDescent="0.2">
      <c r="A62" s="367"/>
      <c r="B62" s="138" t="s">
        <v>478</v>
      </c>
      <c r="C62" s="140"/>
      <c r="D62" s="140"/>
      <c r="E62" s="133">
        <v>192</v>
      </c>
      <c r="F62" s="157"/>
      <c r="G62" s="372"/>
      <c r="H62" s="378"/>
    </row>
    <row r="63" spans="1:8" x14ac:dyDescent="0.2">
      <c r="A63" s="367"/>
      <c r="B63" s="138" t="s">
        <v>478</v>
      </c>
      <c r="C63" s="140"/>
      <c r="D63" s="140"/>
      <c r="E63" s="134">
        <v>1152</v>
      </c>
      <c r="F63" s="157"/>
      <c r="G63" s="372"/>
      <c r="H63" s="378"/>
    </row>
    <row r="64" spans="1:8" x14ac:dyDescent="0.2">
      <c r="A64" s="367"/>
      <c r="B64" s="138" t="s">
        <v>479</v>
      </c>
      <c r="C64" s="140"/>
      <c r="D64" s="140"/>
      <c r="E64" s="133">
        <v>192</v>
      </c>
      <c r="F64" s="157"/>
      <c r="G64" s="372"/>
      <c r="H64" s="378"/>
    </row>
    <row r="65" spans="1:8" x14ac:dyDescent="0.2">
      <c r="A65" s="367"/>
      <c r="B65" s="138" t="s">
        <v>480</v>
      </c>
      <c r="C65" s="140"/>
      <c r="D65" s="140"/>
      <c r="E65" s="133">
        <v>768</v>
      </c>
      <c r="F65" s="157"/>
      <c r="G65" s="372"/>
      <c r="H65" s="378"/>
    </row>
    <row r="66" spans="1:8" x14ac:dyDescent="0.2">
      <c r="A66" s="367"/>
      <c r="B66" s="138" t="s">
        <v>481</v>
      </c>
      <c r="C66" s="140"/>
      <c r="D66" s="140"/>
      <c r="E66" s="133">
        <v>768</v>
      </c>
      <c r="F66" s="157"/>
      <c r="G66" s="372"/>
      <c r="H66" s="378"/>
    </row>
    <row r="67" spans="1:8" x14ac:dyDescent="0.2">
      <c r="A67" s="367"/>
      <c r="B67" s="138" t="s">
        <v>482</v>
      </c>
      <c r="C67" s="140"/>
      <c r="D67" s="140"/>
      <c r="E67" s="133">
        <v>48</v>
      </c>
      <c r="F67" s="157"/>
      <c r="G67" s="372"/>
      <c r="H67" s="378"/>
    </row>
    <row r="68" spans="1:8" x14ac:dyDescent="0.2">
      <c r="A68" s="367"/>
      <c r="B68" s="138" t="s">
        <v>483</v>
      </c>
      <c r="C68" s="140"/>
      <c r="D68" s="140"/>
      <c r="E68" s="133">
        <v>288</v>
      </c>
      <c r="F68" s="157"/>
      <c r="G68" s="372"/>
      <c r="H68" s="378"/>
    </row>
    <row r="69" spans="1:8" x14ac:dyDescent="0.2">
      <c r="A69" s="367"/>
      <c r="B69" s="138" t="s">
        <v>484</v>
      </c>
      <c r="C69" s="140"/>
      <c r="D69" s="140"/>
      <c r="E69" s="133">
        <v>288</v>
      </c>
      <c r="F69" s="157"/>
      <c r="G69" s="372"/>
      <c r="H69" s="378"/>
    </row>
    <row r="70" spans="1:8" ht="13.5" thickBot="1" x14ac:dyDescent="0.25">
      <c r="A70" s="368"/>
      <c r="B70" s="154" t="s">
        <v>485</v>
      </c>
      <c r="C70" s="150"/>
      <c r="D70" s="150"/>
      <c r="E70" s="155">
        <v>720</v>
      </c>
      <c r="F70" s="158"/>
      <c r="G70" s="373"/>
      <c r="H70" s="379"/>
    </row>
    <row r="71" spans="1:8" x14ac:dyDescent="0.2">
      <c r="A71" s="361" t="s">
        <v>498</v>
      </c>
      <c r="B71" s="152" t="s">
        <v>465</v>
      </c>
      <c r="C71" s="146"/>
      <c r="D71" s="146"/>
      <c r="E71" s="166">
        <v>1536</v>
      </c>
      <c r="F71" s="156"/>
      <c r="G71" s="374">
        <f>H71*2</f>
        <v>1979784000</v>
      </c>
      <c r="H71" s="364">
        <f>164982000*6</f>
        <v>989892000</v>
      </c>
    </row>
    <row r="72" spans="1:8" x14ac:dyDescent="0.2">
      <c r="A72" s="362"/>
      <c r="B72" s="138" t="s">
        <v>486</v>
      </c>
      <c r="C72" s="140"/>
      <c r="D72" s="140"/>
      <c r="E72" s="133">
        <v>192</v>
      </c>
      <c r="F72" s="157"/>
      <c r="G72" s="374"/>
      <c r="H72" s="364"/>
    </row>
    <row r="73" spans="1:8" x14ac:dyDescent="0.2">
      <c r="A73" s="362"/>
      <c r="B73" s="138" t="s">
        <v>486</v>
      </c>
      <c r="C73" s="140"/>
      <c r="D73" s="140"/>
      <c r="E73" s="133">
        <v>96</v>
      </c>
      <c r="F73" s="157"/>
      <c r="G73" s="374"/>
      <c r="H73" s="364"/>
    </row>
    <row r="74" spans="1:8" x14ac:dyDescent="0.2">
      <c r="A74" s="362"/>
      <c r="B74" s="138" t="s">
        <v>462</v>
      </c>
      <c r="C74" s="140"/>
      <c r="D74" s="140"/>
      <c r="E74" s="134">
        <v>1536</v>
      </c>
      <c r="F74" s="157"/>
      <c r="G74" s="374"/>
      <c r="H74" s="364"/>
    </row>
    <row r="75" spans="1:8" x14ac:dyDescent="0.2">
      <c r="A75" s="362"/>
      <c r="B75" s="138" t="s">
        <v>454</v>
      </c>
      <c r="C75" s="140"/>
      <c r="D75" s="140"/>
      <c r="E75" s="133">
        <v>768</v>
      </c>
      <c r="F75" s="157"/>
      <c r="G75" s="374"/>
      <c r="H75" s="364"/>
    </row>
    <row r="76" spans="1:8" x14ac:dyDescent="0.2">
      <c r="A76" s="362"/>
      <c r="B76" s="138" t="s">
        <v>487</v>
      </c>
      <c r="C76" s="140"/>
      <c r="D76" s="140"/>
      <c r="E76" s="133">
        <v>192</v>
      </c>
      <c r="F76" s="157"/>
      <c r="G76" s="374"/>
      <c r="H76" s="364"/>
    </row>
    <row r="77" spans="1:8" ht="13.5" thickBot="1" x14ac:dyDescent="0.25">
      <c r="A77" s="363"/>
      <c r="B77" s="154" t="s">
        <v>464</v>
      </c>
      <c r="C77" s="150"/>
      <c r="D77" s="150"/>
      <c r="E77" s="155">
        <v>432</v>
      </c>
      <c r="F77" s="158"/>
      <c r="G77" s="370"/>
      <c r="H77" s="365"/>
    </row>
    <row r="78" spans="1:8" ht="28.5" x14ac:dyDescent="0.2">
      <c r="A78" s="361" t="s">
        <v>499</v>
      </c>
      <c r="B78" s="167">
        <v>16</v>
      </c>
      <c r="C78" s="146"/>
      <c r="D78" s="146"/>
      <c r="E78" s="168" t="s">
        <v>488</v>
      </c>
      <c r="F78" s="156"/>
      <c r="G78" s="369">
        <f>34490000*12</f>
        <v>413880000</v>
      </c>
      <c r="H78" s="376">
        <f>34490000*6</f>
        <v>206940000</v>
      </c>
    </row>
    <row r="79" spans="1:8" ht="15" thickBot="1" x14ac:dyDescent="0.25">
      <c r="A79" s="363"/>
      <c r="B79" s="169">
        <v>1</v>
      </c>
      <c r="C79" s="170"/>
      <c r="D79" s="150"/>
      <c r="E79" s="171">
        <v>192</v>
      </c>
      <c r="F79" s="158"/>
      <c r="G79" s="370"/>
      <c r="H79" s="365"/>
    </row>
    <row r="80" spans="1:8" x14ac:dyDescent="0.2">
      <c r="A80" s="361" t="s">
        <v>517</v>
      </c>
      <c r="B80" s="173" t="s">
        <v>500</v>
      </c>
      <c r="C80" s="146">
        <v>67</v>
      </c>
      <c r="D80" s="147" t="s">
        <v>514</v>
      </c>
      <c r="E80" s="153"/>
      <c r="F80" s="156"/>
      <c r="G80" s="371">
        <f>157633098*12</f>
        <v>1891597176</v>
      </c>
      <c r="H80" s="377">
        <f>157633098*6</f>
        <v>945798588</v>
      </c>
    </row>
    <row r="81" spans="1:8" x14ac:dyDescent="0.2">
      <c r="A81" s="362"/>
      <c r="B81" s="135" t="s">
        <v>501</v>
      </c>
      <c r="C81" s="140">
        <v>25</v>
      </c>
      <c r="D81" s="139" t="s">
        <v>514</v>
      </c>
      <c r="E81" s="140"/>
      <c r="F81" s="157"/>
      <c r="G81" s="372"/>
      <c r="H81" s="378"/>
    </row>
    <row r="82" spans="1:8" x14ac:dyDescent="0.2">
      <c r="A82" s="362"/>
      <c r="B82" s="135" t="s">
        <v>502</v>
      </c>
      <c r="C82" s="140">
        <v>3</v>
      </c>
      <c r="D82" s="139" t="s">
        <v>515</v>
      </c>
      <c r="E82" s="133"/>
      <c r="F82" s="157"/>
      <c r="G82" s="372"/>
      <c r="H82" s="378"/>
    </row>
    <row r="83" spans="1:8" x14ac:dyDescent="0.2">
      <c r="A83" s="362"/>
      <c r="B83" s="135" t="s">
        <v>501</v>
      </c>
      <c r="C83" s="140">
        <v>9</v>
      </c>
      <c r="D83" s="139" t="s">
        <v>516</v>
      </c>
      <c r="E83" s="140"/>
      <c r="F83" s="157"/>
      <c r="G83" s="372"/>
      <c r="H83" s="378"/>
    </row>
    <row r="84" spans="1:8" x14ac:dyDescent="0.2">
      <c r="A84" s="362"/>
      <c r="B84" s="135" t="s">
        <v>503</v>
      </c>
      <c r="C84" s="140">
        <v>4</v>
      </c>
      <c r="D84" s="139" t="s">
        <v>514</v>
      </c>
      <c r="E84" s="133"/>
      <c r="F84" s="157"/>
      <c r="G84" s="372"/>
      <c r="H84" s="378"/>
    </row>
    <row r="85" spans="1:8" x14ac:dyDescent="0.2">
      <c r="A85" s="362"/>
      <c r="B85" s="135" t="s">
        <v>504</v>
      </c>
      <c r="C85" s="140">
        <v>2</v>
      </c>
      <c r="D85" s="139" t="s">
        <v>514</v>
      </c>
      <c r="E85" s="140"/>
      <c r="F85" s="157"/>
      <c r="G85" s="372"/>
      <c r="H85" s="378"/>
    </row>
    <row r="86" spans="1:8" x14ac:dyDescent="0.2">
      <c r="A86" s="362"/>
      <c r="B86" s="135" t="s">
        <v>505</v>
      </c>
      <c r="C86" s="140">
        <v>1</v>
      </c>
      <c r="D86" s="139" t="s">
        <v>514</v>
      </c>
      <c r="E86" s="140"/>
      <c r="F86" s="157"/>
      <c r="G86" s="372"/>
      <c r="H86" s="378"/>
    </row>
    <row r="87" spans="1:8" x14ac:dyDescent="0.2">
      <c r="A87" s="362"/>
      <c r="B87" s="135" t="s">
        <v>506</v>
      </c>
      <c r="C87" s="140">
        <v>2</v>
      </c>
      <c r="D87" s="139" t="s">
        <v>514</v>
      </c>
      <c r="E87" s="140"/>
      <c r="F87" s="157"/>
      <c r="G87" s="372"/>
      <c r="H87" s="378"/>
    </row>
    <row r="88" spans="1:8" x14ac:dyDescent="0.2">
      <c r="A88" s="362"/>
      <c r="B88" s="135" t="s">
        <v>507</v>
      </c>
      <c r="C88" s="140">
        <v>2</v>
      </c>
      <c r="D88" s="139" t="s">
        <v>514</v>
      </c>
      <c r="E88" s="140"/>
      <c r="F88" s="157"/>
      <c r="G88" s="372"/>
      <c r="H88" s="378"/>
    </row>
    <row r="89" spans="1:8" x14ac:dyDescent="0.2">
      <c r="A89" s="362"/>
      <c r="B89" s="135" t="s">
        <v>508</v>
      </c>
      <c r="C89" s="140">
        <v>4</v>
      </c>
      <c r="D89" s="139" t="s">
        <v>514</v>
      </c>
      <c r="E89" s="140"/>
      <c r="F89" s="157"/>
      <c r="G89" s="372"/>
      <c r="H89" s="378"/>
    </row>
    <row r="90" spans="1:8" x14ac:dyDescent="0.2">
      <c r="A90" s="362"/>
      <c r="B90" s="135" t="s">
        <v>509</v>
      </c>
      <c r="C90" s="140">
        <v>3</v>
      </c>
      <c r="D90" s="139" t="s">
        <v>514</v>
      </c>
      <c r="E90" s="140"/>
      <c r="F90" s="157"/>
      <c r="G90" s="372"/>
      <c r="H90" s="378"/>
    </row>
    <row r="91" spans="1:8" x14ac:dyDescent="0.2">
      <c r="A91" s="362"/>
      <c r="B91" s="135" t="s">
        <v>510</v>
      </c>
      <c r="C91" s="140">
        <v>2</v>
      </c>
      <c r="D91" s="139" t="s">
        <v>514</v>
      </c>
      <c r="E91" s="140"/>
      <c r="F91" s="157"/>
      <c r="G91" s="372"/>
      <c r="H91" s="378"/>
    </row>
    <row r="92" spans="1:8" x14ac:dyDescent="0.2">
      <c r="A92" s="362"/>
      <c r="B92" s="135" t="s">
        <v>511</v>
      </c>
      <c r="C92" s="140">
        <v>3</v>
      </c>
      <c r="D92" s="139" t="s">
        <v>514</v>
      </c>
      <c r="E92" s="140"/>
      <c r="F92" s="157"/>
      <c r="G92" s="372"/>
      <c r="H92" s="378"/>
    </row>
    <row r="93" spans="1:8" x14ac:dyDescent="0.2">
      <c r="A93" s="362"/>
      <c r="B93" s="135" t="s">
        <v>512</v>
      </c>
      <c r="C93" s="140">
        <v>3</v>
      </c>
      <c r="D93" s="139" t="s">
        <v>514</v>
      </c>
      <c r="E93" s="140"/>
      <c r="F93" s="157"/>
      <c r="G93" s="372"/>
      <c r="H93" s="378"/>
    </row>
    <row r="94" spans="1:8" ht="13.5" thickBot="1" x14ac:dyDescent="0.25">
      <c r="A94" s="363"/>
      <c r="B94" s="174" t="s">
        <v>513</v>
      </c>
      <c r="C94" s="150">
        <v>1</v>
      </c>
      <c r="D94" s="151" t="s">
        <v>514</v>
      </c>
      <c r="E94" s="150"/>
      <c r="F94" s="158"/>
      <c r="G94" s="373"/>
      <c r="H94" s="379"/>
    </row>
    <row r="95" spans="1:8" ht="13.5" thickBot="1" x14ac:dyDescent="0.25">
      <c r="A95" s="247" t="s">
        <v>901</v>
      </c>
      <c r="B95" s="248"/>
      <c r="C95" s="249"/>
      <c r="D95" s="250"/>
      <c r="E95" s="249"/>
      <c r="F95" s="251"/>
      <c r="G95" s="252">
        <f>H95*2</f>
        <v>6840000000</v>
      </c>
      <c r="H95" s="253">
        <f>570000000*6</f>
        <v>3420000000</v>
      </c>
    </row>
    <row r="96" spans="1:8" x14ac:dyDescent="0.2">
      <c r="A96" s="375" t="s">
        <v>518</v>
      </c>
      <c r="B96" s="375"/>
      <c r="C96" s="375"/>
      <c r="D96" s="375"/>
      <c r="E96" s="375"/>
      <c r="F96" s="375"/>
      <c r="G96" s="172">
        <f>SUM(G17:G95)</f>
        <v>14186461056</v>
      </c>
      <c r="H96" s="172">
        <f>SUM(H17:H95)</f>
        <v>7068230528</v>
      </c>
    </row>
    <row r="101" ht="13.5" hidden="1" customHeight="1" thickBot="1" x14ac:dyDescent="0.25"/>
    <row r="103" ht="2.25" customHeight="1" x14ac:dyDescent="0.2"/>
    <row r="105" ht="2.25" customHeight="1" x14ac:dyDescent="0.2"/>
    <row r="107" ht="1.5" customHeight="1" x14ac:dyDescent="0.2"/>
    <row r="108" ht="12.75" customHeight="1" x14ac:dyDescent="0.2"/>
    <row r="109" ht="3" hidden="1" customHeight="1" thickBot="1" x14ac:dyDescent="0.25"/>
    <row r="111" ht="1.5" customHeight="1" x14ac:dyDescent="0.2"/>
    <row r="112" ht="12.75" customHeight="1" x14ac:dyDescent="0.2"/>
    <row r="113" ht="13.5" hidden="1" customHeight="1" thickBot="1" x14ac:dyDescent="0.25"/>
    <row r="114" ht="0.75" customHeight="1" x14ac:dyDescent="0.2"/>
  </sheetData>
  <mergeCells count="41">
    <mergeCell ref="H33:H38"/>
    <mergeCell ref="G20:G32"/>
    <mergeCell ref="H20:H32"/>
    <mergeCell ref="B2:H2"/>
    <mergeCell ref="B3:H3"/>
    <mergeCell ref="B5:H5"/>
    <mergeCell ref="B6:H6"/>
    <mergeCell ref="B7:H7"/>
    <mergeCell ref="B8:H8"/>
    <mergeCell ref="B9:H9"/>
    <mergeCell ref="B10:H10"/>
    <mergeCell ref="B11:H11"/>
    <mergeCell ref="B12:H12"/>
    <mergeCell ref="B13:H13"/>
    <mergeCell ref="B14:H14"/>
    <mergeCell ref="A96:F96"/>
    <mergeCell ref="A2:A4"/>
    <mergeCell ref="H78:H79"/>
    <mergeCell ref="H80:H94"/>
    <mergeCell ref="H17:H19"/>
    <mergeCell ref="H39:H52"/>
    <mergeCell ref="H53:H54"/>
    <mergeCell ref="H55:H70"/>
    <mergeCell ref="H71:H77"/>
    <mergeCell ref="G78:G79"/>
    <mergeCell ref="G80:G94"/>
    <mergeCell ref="G17:G19"/>
    <mergeCell ref="G39:G52"/>
    <mergeCell ref="A17:A19"/>
    <mergeCell ref="A33:A38"/>
    <mergeCell ref="A39:A52"/>
    <mergeCell ref="A20:A32"/>
    <mergeCell ref="A71:A77"/>
    <mergeCell ref="A78:A79"/>
    <mergeCell ref="A80:A94"/>
    <mergeCell ref="G33:G38"/>
    <mergeCell ref="A55:A70"/>
    <mergeCell ref="G53:G54"/>
    <mergeCell ref="G55:G70"/>
    <mergeCell ref="G71:G77"/>
    <mergeCell ref="A53:A5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I35"/>
  <sheetViews>
    <sheetView topLeftCell="A4" workbookViewId="0">
      <selection activeCell="H25" sqref="H25"/>
    </sheetView>
  </sheetViews>
  <sheetFormatPr baseColWidth="10" defaultRowHeight="12.75" x14ac:dyDescent="0.2"/>
  <cols>
    <col min="2" max="2" width="34" customWidth="1"/>
    <col min="3" max="3" width="13.85546875" customWidth="1"/>
    <col min="4" max="4" width="10.42578125" customWidth="1"/>
    <col min="5" max="5" width="12" bestFit="1" customWidth="1"/>
    <col min="6" max="6" width="9.140625" customWidth="1"/>
    <col min="7" max="7" width="7.5703125" customWidth="1"/>
    <col min="8" max="8" width="14.140625" customWidth="1"/>
  </cols>
  <sheetData>
    <row r="6" spans="2:8" x14ac:dyDescent="0.2">
      <c r="B6" s="25" t="s">
        <v>365</v>
      </c>
      <c r="C6" s="49"/>
      <c r="D6" s="26" t="s">
        <v>381</v>
      </c>
      <c r="E6" s="27"/>
      <c r="F6" s="27"/>
      <c r="G6" s="27"/>
      <c r="H6" s="28"/>
    </row>
    <row r="7" spans="2:8" x14ac:dyDescent="0.2">
      <c r="B7" s="29" t="s">
        <v>366</v>
      </c>
      <c r="C7" s="13"/>
      <c r="D7" s="30" t="s">
        <v>367</v>
      </c>
      <c r="E7" s="31"/>
      <c r="F7" s="31"/>
      <c r="G7" s="31"/>
      <c r="H7" s="32"/>
    </row>
    <row r="8" spans="2:8" x14ac:dyDescent="0.2">
      <c r="B8" s="29" t="s">
        <v>368</v>
      </c>
      <c r="C8" s="13"/>
      <c r="D8" s="30" t="s">
        <v>369</v>
      </c>
      <c r="E8" s="31"/>
      <c r="F8" s="31"/>
      <c r="G8" s="31"/>
      <c r="H8" s="32"/>
    </row>
    <row r="9" spans="2:8" x14ac:dyDescent="0.2">
      <c r="B9" s="29" t="s">
        <v>370</v>
      </c>
      <c r="C9" s="13"/>
      <c r="D9" s="30" t="s">
        <v>371</v>
      </c>
      <c r="E9" s="31"/>
      <c r="F9" s="31"/>
      <c r="G9" s="31"/>
      <c r="H9" s="32"/>
    </row>
    <row r="10" spans="2:8" ht="15.75" x14ac:dyDescent="0.25">
      <c r="B10" s="110"/>
      <c r="C10" s="111"/>
      <c r="D10" s="112" t="s">
        <v>382</v>
      </c>
      <c r="E10" s="113"/>
      <c r="F10" s="113"/>
      <c r="G10" s="113"/>
      <c r="H10" s="114"/>
    </row>
    <row r="11" spans="2:8" ht="15.75" x14ac:dyDescent="0.25">
      <c r="B11" s="110"/>
      <c r="C11" s="111"/>
      <c r="D11" s="112" t="s">
        <v>372</v>
      </c>
      <c r="E11" s="113"/>
      <c r="F11" s="113"/>
      <c r="G11" s="113"/>
      <c r="H11" s="114"/>
    </row>
    <row r="12" spans="2:8" ht="15.75" x14ac:dyDescent="0.25">
      <c r="B12" s="110"/>
      <c r="C12" s="111"/>
      <c r="D12" s="115" t="s">
        <v>380</v>
      </c>
      <c r="E12" s="113"/>
      <c r="F12" s="113"/>
      <c r="G12" s="113"/>
      <c r="H12" s="114"/>
    </row>
    <row r="13" spans="2:8" ht="15" x14ac:dyDescent="0.2">
      <c r="B13" s="116"/>
      <c r="C13" s="117"/>
      <c r="D13" s="117"/>
      <c r="E13" s="118"/>
      <c r="F13" s="118"/>
      <c r="G13" s="118"/>
      <c r="H13" s="119"/>
    </row>
    <row r="14" spans="2:8" ht="22.5" x14ac:dyDescent="0.2">
      <c r="B14" s="46" t="s">
        <v>373</v>
      </c>
      <c r="C14" s="46" t="s">
        <v>374</v>
      </c>
      <c r="D14" s="33" t="s">
        <v>375</v>
      </c>
      <c r="E14" s="33" t="s">
        <v>383</v>
      </c>
      <c r="F14" s="44" t="s">
        <v>416</v>
      </c>
      <c r="G14" s="47" t="s">
        <v>376</v>
      </c>
      <c r="H14" s="48" t="s">
        <v>377</v>
      </c>
    </row>
    <row r="15" spans="2:8" x14ac:dyDescent="0.2">
      <c r="B15" s="45" t="s">
        <v>378</v>
      </c>
      <c r="C15" s="23"/>
      <c r="D15" s="33"/>
      <c r="E15" s="33"/>
      <c r="F15" s="33"/>
      <c r="G15" s="34"/>
      <c r="H15" s="34"/>
    </row>
    <row r="16" spans="2:8" x14ac:dyDescent="0.2">
      <c r="B16" s="23" t="s">
        <v>379</v>
      </c>
      <c r="C16" s="35">
        <v>2150000000</v>
      </c>
      <c r="D16" s="35">
        <v>0</v>
      </c>
      <c r="E16" s="35">
        <f>C16+D16</f>
        <v>2150000000</v>
      </c>
      <c r="F16" s="35">
        <v>0</v>
      </c>
      <c r="G16" s="36">
        <f>F16</f>
        <v>0</v>
      </c>
      <c r="H16" s="36">
        <f t="shared" ref="H16:H25" si="0">E16-G16</f>
        <v>2150000000</v>
      </c>
    </row>
    <row r="17" spans="2:9" x14ac:dyDescent="0.2">
      <c r="B17" s="23" t="s">
        <v>357</v>
      </c>
      <c r="C17" s="35">
        <v>180000000</v>
      </c>
      <c r="D17" s="35">
        <v>0</v>
      </c>
      <c r="E17" s="35">
        <f t="shared" ref="E17:E25" si="1">C17+D17</f>
        <v>180000000</v>
      </c>
      <c r="F17" s="35">
        <v>0</v>
      </c>
      <c r="G17" s="36">
        <f t="shared" ref="G17:G25" si="2">F17</f>
        <v>0</v>
      </c>
      <c r="H17" s="36">
        <f t="shared" si="0"/>
        <v>180000000</v>
      </c>
    </row>
    <row r="18" spans="2:9" x14ac:dyDescent="0.2">
      <c r="B18" s="23" t="s">
        <v>358</v>
      </c>
      <c r="C18" s="35">
        <v>800000000</v>
      </c>
      <c r="D18" s="35">
        <v>0</v>
      </c>
      <c r="E18" s="35">
        <f t="shared" si="1"/>
        <v>800000000</v>
      </c>
      <c r="F18" s="35">
        <v>0</v>
      </c>
      <c r="G18" s="36">
        <f t="shared" si="2"/>
        <v>0</v>
      </c>
      <c r="H18" s="36">
        <f t="shared" si="0"/>
        <v>800000000</v>
      </c>
    </row>
    <row r="19" spans="2:9" x14ac:dyDescent="0.2">
      <c r="B19" s="23" t="s">
        <v>359</v>
      </c>
      <c r="C19" s="35">
        <v>0</v>
      </c>
      <c r="D19" s="35">
        <v>0</v>
      </c>
      <c r="E19" s="35">
        <f t="shared" si="1"/>
        <v>0</v>
      </c>
      <c r="F19" s="35">
        <v>0</v>
      </c>
      <c r="G19" s="36">
        <f t="shared" si="2"/>
        <v>0</v>
      </c>
      <c r="H19" s="36">
        <f t="shared" si="0"/>
        <v>0</v>
      </c>
    </row>
    <row r="20" spans="2:9" x14ac:dyDescent="0.2">
      <c r="B20" s="23" t="s">
        <v>360</v>
      </c>
      <c r="C20" s="35">
        <v>1000000000</v>
      </c>
      <c r="D20" s="35">
        <v>0</v>
      </c>
      <c r="E20" s="35">
        <f t="shared" si="1"/>
        <v>1000000000</v>
      </c>
      <c r="F20" s="35">
        <v>0</v>
      </c>
      <c r="G20" s="36">
        <f t="shared" si="2"/>
        <v>0</v>
      </c>
      <c r="H20" s="36">
        <f t="shared" si="0"/>
        <v>1000000000</v>
      </c>
    </row>
    <row r="21" spans="2:9" x14ac:dyDescent="0.2">
      <c r="B21" s="23" t="s">
        <v>361</v>
      </c>
      <c r="C21" s="35">
        <v>400000000</v>
      </c>
      <c r="D21" s="35">
        <v>0</v>
      </c>
      <c r="E21" s="35">
        <f t="shared" si="1"/>
        <v>400000000</v>
      </c>
      <c r="F21" s="35">
        <v>0</v>
      </c>
      <c r="G21" s="36">
        <f t="shared" si="2"/>
        <v>0</v>
      </c>
      <c r="H21" s="36">
        <f t="shared" si="0"/>
        <v>400000000</v>
      </c>
    </row>
    <row r="22" spans="2:9" x14ac:dyDescent="0.2">
      <c r="B22" s="23" t="s">
        <v>362</v>
      </c>
      <c r="C22" s="35">
        <v>550000000</v>
      </c>
      <c r="D22" s="35">
        <v>0</v>
      </c>
      <c r="E22" s="35">
        <f t="shared" si="1"/>
        <v>550000000</v>
      </c>
      <c r="F22" s="35">
        <v>0</v>
      </c>
      <c r="G22" s="36">
        <f t="shared" si="2"/>
        <v>0</v>
      </c>
      <c r="H22" s="36">
        <f t="shared" si="0"/>
        <v>550000000</v>
      </c>
    </row>
    <row r="23" spans="2:9" x14ac:dyDescent="0.2">
      <c r="B23" s="23" t="s">
        <v>363</v>
      </c>
      <c r="C23" s="35">
        <v>180000000</v>
      </c>
      <c r="D23" s="35">
        <v>0</v>
      </c>
      <c r="E23" s="35">
        <f t="shared" si="1"/>
        <v>180000000</v>
      </c>
      <c r="F23" s="35">
        <v>0</v>
      </c>
      <c r="G23" s="36">
        <f t="shared" si="2"/>
        <v>0</v>
      </c>
      <c r="H23" s="36">
        <f t="shared" si="0"/>
        <v>180000000</v>
      </c>
    </row>
    <row r="24" spans="2:9" x14ac:dyDescent="0.2">
      <c r="B24" s="23" t="s">
        <v>364</v>
      </c>
      <c r="C24" s="35">
        <v>155000000</v>
      </c>
      <c r="D24" s="35">
        <v>0</v>
      </c>
      <c r="E24" s="35">
        <f t="shared" si="1"/>
        <v>155000000</v>
      </c>
      <c r="F24" s="35">
        <v>0</v>
      </c>
      <c r="G24" s="36">
        <f t="shared" si="2"/>
        <v>0</v>
      </c>
      <c r="H24" s="36">
        <f t="shared" si="0"/>
        <v>155000000</v>
      </c>
    </row>
    <row r="25" spans="2:9" ht="13.5" thickBot="1" x14ac:dyDescent="0.25">
      <c r="B25" s="24" t="s">
        <v>415</v>
      </c>
      <c r="C25" s="37">
        <f>84025044+60000000+70000000+100000000+15000000+85000000</f>
        <v>414025044</v>
      </c>
      <c r="D25" s="37">
        <v>0</v>
      </c>
      <c r="E25" s="37">
        <f t="shared" si="1"/>
        <v>414025044</v>
      </c>
      <c r="F25" s="37">
        <v>0</v>
      </c>
      <c r="G25" s="38">
        <f t="shared" si="2"/>
        <v>0</v>
      </c>
      <c r="H25" s="38">
        <f t="shared" si="0"/>
        <v>414025044</v>
      </c>
    </row>
    <row r="26" spans="2:9" ht="13.5" thickBot="1" x14ac:dyDescent="0.25">
      <c r="B26" s="39" t="s">
        <v>376</v>
      </c>
      <c r="C26" s="40">
        <f t="shared" ref="C26:H26" si="3">SUM(C16:C25)</f>
        <v>5829025044</v>
      </c>
      <c r="D26" s="41">
        <f t="shared" si="3"/>
        <v>0</v>
      </c>
      <c r="E26" s="40">
        <f t="shared" si="3"/>
        <v>5829025044</v>
      </c>
      <c r="F26" s="40">
        <v>0</v>
      </c>
      <c r="G26" s="41">
        <f t="shared" si="3"/>
        <v>0</v>
      </c>
      <c r="H26" s="42">
        <f t="shared" si="3"/>
        <v>5829025044</v>
      </c>
    </row>
    <row r="30" spans="2:9" x14ac:dyDescent="0.2">
      <c r="B30" s="43" t="s">
        <v>418</v>
      </c>
      <c r="C30" s="43"/>
      <c r="E30" s="389" t="s">
        <v>417</v>
      </c>
      <c r="F30" s="389"/>
      <c r="G30" s="389"/>
      <c r="H30" s="389"/>
      <c r="I30" s="43"/>
    </row>
    <row r="33" spans="3:7" x14ac:dyDescent="0.2">
      <c r="C33" s="389" t="s">
        <v>420</v>
      </c>
      <c r="D33" s="389"/>
      <c r="E33" s="389"/>
    </row>
    <row r="35" spans="3:7" x14ac:dyDescent="0.2">
      <c r="G35" t="s">
        <v>421</v>
      </c>
    </row>
  </sheetData>
  <mergeCells count="2">
    <mergeCell ref="E30:H30"/>
    <mergeCell ref="C33:E3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M42"/>
  <sheetViews>
    <sheetView topLeftCell="B19" workbookViewId="0">
      <selection activeCell="J39" sqref="J39"/>
    </sheetView>
  </sheetViews>
  <sheetFormatPr baseColWidth="10" defaultRowHeight="12.75" x14ac:dyDescent="0.2"/>
  <cols>
    <col min="2" max="2" width="4" customWidth="1"/>
    <col min="3" max="3" width="36.28515625" customWidth="1"/>
    <col min="4" max="4" width="12.140625" customWidth="1"/>
    <col min="5" max="5" width="9.7109375" customWidth="1"/>
    <col min="6" max="6" width="12.42578125" customWidth="1"/>
    <col min="7" max="7" width="9.28515625" customWidth="1"/>
    <col min="8" max="8" width="10.85546875" customWidth="1"/>
    <col min="9" max="9" width="8.28515625" customWidth="1"/>
    <col min="10" max="10" width="9.7109375" customWidth="1"/>
    <col min="11" max="11" width="9.42578125" customWidth="1"/>
    <col min="12" max="12" width="12.7109375" customWidth="1"/>
    <col min="13" max="13" width="14" customWidth="1"/>
  </cols>
  <sheetData>
    <row r="1" spans="3:13" x14ac:dyDescent="0.2">
      <c r="C1" s="346" t="str">
        <f>'compra de bienes px restacion d'!$B$1</f>
        <v>ANEXOS PLAN DE ADQUISICIONES 2017</v>
      </c>
      <c r="D1" s="340" t="s">
        <v>1270</v>
      </c>
      <c r="E1" s="340"/>
      <c r="F1" s="340"/>
      <c r="G1" s="340"/>
      <c r="H1" s="340"/>
      <c r="I1" s="340"/>
      <c r="J1" s="340"/>
      <c r="K1" s="340"/>
      <c r="L1" s="340"/>
      <c r="M1" s="340"/>
    </row>
    <row r="2" spans="3:13" x14ac:dyDescent="0.2">
      <c r="C2" s="346"/>
      <c r="D2" s="340" t="str">
        <f>'compra de bienes px restacion d'!$C$2</f>
        <v xml:space="preserve">HOSPITAL SAN  LUCAS DE EL MOLINO GUAJIRA </v>
      </c>
      <c r="E2" s="340"/>
      <c r="F2" s="340"/>
      <c r="G2" s="340"/>
      <c r="H2" s="340"/>
      <c r="I2" s="340"/>
      <c r="J2" s="340"/>
    </row>
    <row r="3" spans="3:13" x14ac:dyDescent="0.2">
      <c r="C3" s="347"/>
      <c r="D3" s="215"/>
      <c r="E3" s="215"/>
      <c r="F3" s="215"/>
      <c r="G3" s="215"/>
      <c r="H3" s="215"/>
      <c r="I3" s="215"/>
      <c r="J3" s="215"/>
    </row>
    <row r="4" spans="3:13" x14ac:dyDescent="0.2">
      <c r="C4" s="212" t="s">
        <v>853</v>
      </c>
      <c r="D4" s="352" t="s">
        <v>1156</v>
      </c>
      <c r="E4" s="353"/>
      <c r="F4" s="353"/>
      <c r="G4" s="353"/>
      <c r="H4" s="353"/>
      <c r="I4" s="353"/>
      <c r="J4" s="354"/>
    </row>
    <row r="5" spans="3:13" x14ac:dyDescent="0.2">
      <c r="C5" s="212" t="s">
        <v>854</v>
      </c>
      <c r="D5" s="352" t="s">
        <v>1157</v>
      </c>
      <c r="E5" s="353"/>
      <c r="F5" s="353"/>
      <c r="G5" s="353"/>
      <c r="H5" s="353"/>
      <c r="I5" s="353"/>
      <c r="J5" s="354"/>
    </row>
    <row r="6" spans="3:13" ht="25.5" x14ac:dyDescent="0.2">
      <c r="C6" s="212" t="s">
        <v>855</v>
      </c>
      <c r="D6" s="386"/>
      <c r="E6" s="387"/>
      <c r="F6" s="387"/>
      <c r="G6" s="387"/>
      <c r="H6" s="387"/>
      <c r="I6" s="387"/>
      <c r="J6" s="388"/>
    </row>
    <row r="7" spans="3:13" x14ac:dyDescent="0.2">
      <c r="C7" s="212" t="s">
        <v>861</v>
      </c>
      <c r="D7" s="352" t="str">
        <f>'compra de bienes px restacion d'!$C$8</f>
        <v>GERENCIA</v>
      </c>
      <c r="E7" s="353"/>
      <c r="F7" s="353"/>
      <c r="G7" s="353"/>
      <c r="H7" s="353"/>
      <c r="I7" s="353"/>
      <c r="J7" s="354"/>
    </row>
    <row r="8" spans="3:13" ht="11.25" customHeight="1" thickBot="1" x14ac:dyDescent="0.25">
      <c r="C8" s="212" t="s">
        <v>365</v>
      </c>
      <c r="D8" s="355">
        <v>42739</v>
      </c>
      <c r="E8" s="353"/>
      <c r="F8" s="353"/>
      <c r="G8" s="353"/>
      <c r="H8" s="353"/>
      <c r="I8" s="353"/>
      <c r="J8" s="354"/>
    </row>
    <row r="9" spans="3:13" ht="84" customHeight="1" thickBot="1" x14ac:dyDescent="0.25">
      <c r="C9" s="50" t="s">
        <v>23</v>
      </c>
      <c r="D9" s="51" t="s">
        <v>24</v>
      </c>
      <c r="E9" s="52" t="s">
        <v>25</v>
      </c>
      <c r="F9" s="52" t="s">
        <v>26</v>
      </c>
      <c r="G9" s="52" t="s">
        <v>1160</v>
      </c>
      <c r="H9" s="52" t="s">
        <v>1134</v>
      </c>
      <c r="I9" s="52" t="s">
        <v>1135</v>
      </c>
      <c r="J9" s="53" t="s">
        <v>27</v>
      </c>
      <c r="K9" s="52" t="s">
        <v>28</v>
      </c>
      <c r="L9" s="52" t="s">
        <v>29</v>
      </c>
      <c r="M9" s="55" t="s">
        <v>30</v>
      </c>
    </row>
    <row r="10" spans="3:13" ht="11.25" customHeight="1" x14ac:dyDescent="0.2">
      <c r="C10" s="129" t="s">
        <v>391</v>
      </c>
      <c r="D10" s="35" t="s">
        <v>385</v>
      </c>
      <c r="E10" s="35">
        <v>4</v>
      </c>
      <c r="F10" s="60">
        <f t="shared" ref="F10:F34" si="0">E10*12</f>
        <v>48</v>
      </c>
      <c r="G10" s="61">
        <v>0</v>
      </c>
      <c r="H10" s="60">
        <f t="shared" ref="H10:H34" si="1">F10-G10</f>
        <v>48</v>
      </c>
      <c r="I10" s="35">
        <v>1500</v>
      </c>
      <c r="J10" s="62">
        <v>0</v>
      </c>
      <c r="K10" s="58">
        <f t="shared" ref="K10:K34" si="2">+I10+(I10*J10)</f>
        <v>1500</v>
      </c>
      <c r="L10" s="58">
        <f t="shared" ref="L10:L34" si="3">+K10*H10</f>
        <v>72000</v>
      </c>
      <c r="M10" s="130" t="s">
        <v>426</v>
      </c>
    </row>
    <row r="11" spans="3:13" ht="10.5" customHeight="1" x14ac:dyDescent="0.2">
      <c r="C11" s="129" t="s">
        <v>392</v>
      </c>
      <c r="D11" s="35" t="s">
        <v>385</v>
      </c>
      <c r="E11" s="35">
        <v>1</v>
      </c>
      <c r="F11" s="60">
        <f t="shared" si="0"/>
        <v>12</v>
      </c>
      <c r="G11" s="61">
        <v>0</v>
      </c>
      <c r="H11" s="60">
        <f t="shared" si="1"/>
        <v>12</v>
      </c>
      <c r="I11" s="35">
        <v>25000</v>
      </c>
      <c r="J11" s="62">
        <v>0</v>
      </c>
      <c r="K11" s="58">
        <f t="shared" si="2"/>
        <v>25000</v>
      </c>
      <c r="L11" s="58">
        <f t="shared" si="3"/>
        <v>300000</v>
      </c>
      <c r="M11" s="130" t="s">
        <v>426</v>
      </c>
    </row>
    <row r="12" spans="3:13" ht="12" customHeight="1" x14ac:dyDescent="0.2">
      <c r="C12" s="129" t="s">
        <v>393</v>
      </c>
      <c r="D12" s="35" t="s">
        <v>385</v>
      </c>
      <c r="E12" s="35">
        <v>2</v>
      </c>
      <c r="F12" s="60">
        <f t="shared" si="0"/>
        <v>24</v>
      </c>
      <c r="G12" s="61">
        <v>0</v>
      </c>
      <c r="H12" s="60">
        <f t="shared" si="1"/>
        <v>24</v>
      </c>
      <c r="I12" s="35">
        <v>4500</v>
      </c>
      <c r="J12" s="62">
        <v>0</v>
      </c>
      <c r="K12" s="58">
        <f t="shared" si="2"/>
        <v>4500</v>
      </c>
      <c r="L12" s="58">
        <f t="shared" si="3"/>
        <v>108000</v>
      </c>
      <c r="M12" s="130" t="s">
        <v>426</v>
      </c>
    </row>
    <row r="13" spans="3:13" ht="13.5" customHeight="1" x14ac:dyDescent="0.2">
      <c r="C13" s="129" t="s">
        <v>394</v>
      </c>
      <c r="D13" s="35" t="s">
        <v>385</v>
      </c>
      <c r="E13" s="35">
        <v>2</v>
      </c>
      <c r="F13" s="60">
        <f t="shared" si="0"/>
        <v>24</v>
      </c>
      <c r="G13" s="61">
        <v>0</v>
      </c>
      <c r="H13" s="60">
        <f t="shared" si="1"/>
        <v>24</v>
      </c>
      <c r="I13" s="35">
        <v>5000</v>
      </c>
      <c r="J13" s="62">
        <v>0</v>
      </c>
      <c r="K13" s="58">
        <f t="shared" si="2"/>
        <v>5000</v>
      </c>
      <c r="L13" s="58">
        <f t="shared" si="3"/>
        <v>120000</v>
      </c>
      <c r="M13" s="130" t="s">
        <v>426</v>
      </c>
    </row>
    <row r="14" spans="3:13" ht="12.75" customHeight="1" x14ac:dyDescent="0.2">
      <c r="C14" s="129" t="s">
        <v>395</v>
      </c>
      <c r="D14" s="35" t="s">
        <v>385</v>
      </c>
      <c r="E14" s="35">
        <v>2</v>
      </c>
      <c r="F14" s="60">
        <f t="shared" si="0"/>
        <v>24</v>
      </c>
      <c r="G14" s="61">
        <v>0</v>
      </c>
      <c r="H14" s="60">
        <f t="shared" si="1"/>
        <v>24</v>
      </c>
      <c r="I14" s="35">
        <v>20000</v>
      </c>
      <c r="J14" s="62">
        <v>0</v>
      </c>
      <c r="K14" s="58">
        <f t="shared" si="2"/>
        <v>20000</v>
      </c>
      <c r="L14" s="58">
        <f t="shared" si="3"/>
        <v>480000</v>
      </c>
      <c r="M14" s="130" t="s">
        <v>426</v>
      </c>
    </row>
    <row r="15" spans="3:13" ht="12" customHeight="1" x14ac:dyDescent="0.2">
      <c r="C15" s="129" t="s">
        <v>396</v>
      </c>
      <c r="D15" s="35" t="s">
        <v>385</v>
      </c>
      <c r="E15" s="35">
        <v>2</v>
      </c>
      <c r="F15" s="60">
        <f t="shared" si="0"/>
        <v>24</v>
      </c>
      <c r="G15" s="61">
        <v>0</v>
      </c>
      <c r="H15" s="60">
        <f t="shared" si="1"/>
        <v>24</v>
      </c>
      <c r="I15" s="35">
        <v>28000</v>
      </c>
      <c r="J15" s="62">
        <v>0</v>
      </c>
      <c r="K15" s="58">
        <f t="shared" si="2"/>
        <v>28000</v>
      </c>
      <c r="L15" s="58">
        <f t="shared" si="3"/>
        <v>672000</v>
      </c>
      <c r="M15" s="130" t="s">
        <v>426</v>
      </c>
    </row>
    <row r="16" spans="3:13" ht="12" customHeight="1" x14ac:dyDescent="0.2">
      <c r="C16" s="129" t="s">
        <v>397</v>
      </c>
      <c r="D16" s="35" t="s">
        <v>385</v>
      </c>
      <c r="E16" s="35">
        <v>4</v>
      </c>
      <c r="F16" s="60">
        <f t="shared" si="0"/>
        <v>48</v>
      </c>
      <c r="G16" s="61">
        <v>0</v>
      </c>
      <c r="H16" s="60">
        <f t="shared" si="1"/>
        <v>48</v>
      </c>
      <c r="I16" s="35">
        <v>15000</v>
      </c>
      <c r="J16" s="62">
        <v>0</v>
      </c>
      <c r="K16" s="58">
        <f t="shared" si="2"/>
        <v>15000</v>
      </c>
      <c r="L16" s="58">
        <f t="shared" si="3"/>
        <v>720000</v>
      </c>
      <c r="M16" s="130" t="s">
        <v>426</v>
      </c>
    </row>
    <row r="17" spans="3:13" ht="11.25" customHeight="1" x14ac:dyDescent="0.2">
      <c r="C17" s="129" t="s">
        <v>398</v>
      </c>
      <c r="D17" s="35" t="s">
        <v>385</v>
      </c>
      <c r="E17" s="35">
        <v>10</v>
      </c>
      <c r="F17" s="60">
        <f t="shared" si="0"/>
        <v>120</v>
      </c>
      <c r="G17" s="61">
        <v>0</v>
      </c>
      <c r="H17" s="60">
        <f t="shared" si="1"/>
        <v>120</v>
      </c>
      <c r="I17" s="35">
        <v>1500</v>
      </c>
      <c r="J17" s="62">
        <v>0</v>
      </c>
      <c r="K17" s="58">
        <f t="shared" si="2"/>
        <v>1500</v>
      </c>
      <c r="L17" s="58">
        <f t="shared" si="3"/>
        <v>180000</v>
      </c>
      <c r="M17" s="130" t="s">
        <v>426</v>
      </c>
    </row>
    <row r="18" spans="3:13" ht="13.5" customHeight="1" x14ac:dyDescent="0.2">
      <c r="C18" s="129" t="s">
        <v>400</v>
      </c>
      <c r="D18" s="35" t="s">
        <v>385</v>
      </c>
      <c r="E18" s="122">
        <v>8</v>
      </c>
      <c r="F18" s="60">
        <f t="shared" si="0"/>
        <v>96</v>
      </c>
      <c r="G18" s="61">
        <v>0</v>
      </c>
      <c r="H18" s="60">
        <f t="shared" si="1"/>
        <v>96</v>
      </c>
      <c r="I18" s="35">
        <v>1500</v>
      </c>
      <c r="J18" s="62">
        <v>0</v>
      </c>
      <c r="K18" s="58">
        <f t="shared" si="2"/>
        <v>1500</v>
      </c>
      <c r="L18" s="58">
        <f t="shared" si="3"/>
        <v>144000</v>
      </c>
      <c r="M18" s="130" t="s">
        <v>426</v>
      </c>
    </row>
    <row r="19" spans="3:13" ht="10.5" customHeight="1" x14ac:dyDescent="0.2">
      <c r="C19" s="129" t="s">
        <v>401</v>
      </c>
      <c r="D19" s="35" t="s">
        <v>387</v>
      </c>
      <c r="E19" s="122">
        <v>2</v>
      </c>
      <c r="F19" s="60">
        <f t="shared" si="0"/>
        <v>24</v>
      </c>
      <c r="G19" s="61">
        <v>0</v>
      </c>
      <c r="H19" s="60">
        <f t="shared" si="1"/>
        <v>24</v>
      </c>
      <c r="I19" s="35">
        <v>8000</v>
      </c>
      <c r="J19" s="62">
        <v>0</v>
      </c>
      <c r="K19" s="58">
        <f t="shared" si="2"/>
        <v>8000</v>
      </c>
      <c r="L19" s="58">
        <f t="shared" si="3"/>
        <v>192000</v>
      </c>
      <c r="M19" s="130" t="s">
        <v>426</v>
      </c>
    </row>
    <row r="20" spans="3:13" ht="11.25" customHeight="1" x14ac:dyDescent="0.2">
      <c r="C20" s="129" t="s">
        <v>1272</v>
      </c>
      <c r="D20" s="35" t="s">
        <v>385</v>
      </c>
      <c r="E20" s="122">
        <v>10</v>
      </c>
      <c r="F20" s="60">
        <f t="shared" si="0"/>
        <v>120</v>
      </c>
      <c r="G20" s="61">
        <v>0</v>
      </c>
      <c r="H20" s="60">
        <f t="shared" si="1"/>
        <v>120</v>
      </c>
      <c r="I20" s="35">
        <v>3017</v>
      </c>
      <c r="J20" s="62">
        <v>0</v>
      </c>
      <c r="K20" s="58">
        <f t="shared" si="2"/>
        <v>3017</v>
      </c>
      <c r="L20" s="58">
        <f t="shared" si="3"/>
        <v>362040</v>
      </c>
      <c r="M20" s="130" t="s">
        <v>426</v>
      </c>
    </row>
    <row r="21" spans="3:13" ht="14.25" customHeight="1" x14ac:dyDescent="0.2">
      <c r="C21" s="129" t="s">
        <v>1273</v>
      </c>
      <c r="D21" s="35" t="s">
        <v>385</v>
      </c>
      <c r="E21" s="122">
        <v>10</v>
      </c>
      <c r="F21" s="60">
        <f t="shared" si="0"/>
        <v>120</v>
      </c>
      <c r="G21" s="61">
        <v>0</v>
      </c>
      <c r="H21" s="60">
        <f t="shared" si="1"/>
        <v>120</v>
      </c>
      <c r="I21" s="35">
        <v>1200</v>
      </c>
      <c r="J21" s="62">
        <v>0</v>
      </c>
      <c r="K21" s="58">
        <f t="shared" si="2"/>
        <v>1200</v>
      </c>
      <c r="L21" s="58">
        <f t="shared" si="3"/>
        <v>144000</v>
      </c>
      <c r="M21" s="130" t="s">
        <v>426</v>
      </c>
    </row>
    <row r="22" spans="3:13" ht="15" customHeight="1" x14ac:dyDescent="0.2">
      <c r="C22" s="129" t="s">
        <v>1274</v>
      </c>
      <c r="D22" s="35" t="s">
        <v>385</v>
      </c>
      <c r="E22" s="122">
        <v>10</v>
      </c>
      <c r="F22" s="60">
        <f t="shared" si="0"/>
        <v>120</v>
      </c>
      <c r="G22" s="61">
        <v>0</v>
      </c>
      <c r="H22" s="60">
        <f t="shared" si="1"/>
        <v>120</v>
      </c>
      <c r="I22" s="35">
        <v>3017</v>
      </c>
      <c r="J22" s="62">
        <v>0</v>
      </c>
      <c r="K22" s="58">
        <f t="shared" si="2"/>
        <v>3017</v>
      </c>
      <c r="L22" s="58">
        <f t="shared" si="3"/>
        <v>362040</v>
      </c>
      <c r="M22" s="130" t="s">
        <v>426</v>
      </c>
    </row>
    <row r="23" spans="3:13" ht="12.75" customHeight="1" x14ac:dyDescent="0.2">
      <c r="C23" s="129" t="s">
        <v>1276</v>
      </c>
      <c r="D23" s="35" t="s">
        <v>385</v>
      </c>
      <c r="E23" s="122">
        <v>10</v>
      </c>
      <c r="F23" s="60">
        <f t="shared" si="0"/>
        <v>120</v>
      </c>
      <c r="G23" s="61">
        <v>0</v>
      </c>
      <c r="H23" s="60">
        <f t="shared" si="1"/>
        <v>120</v>
      </c>
      <c r="I23" s="35">
        <v>1200</v>
      </c>
      <c r="J23" s="62">
        <v>0</v>
      </c>
      <c r="K23" s="58">
        <f t="shared" si="2"/>
        <v>1200</v>
      </c>
      <c r="L23" s="58">
        <f t="shared" si="3"/>
        <v>144000</v>
      </c>
      <c r="M23" s="130" t="s">
        <v>426</v>
      </c>
    </row>
    <row r="24" spans="3:13" ht="11.25" customHeight="1" x14ac:dyDescent="0.2">
      <c r="C24" s="129" t="s">
        <v>402</v>
      </c>
      <c r="D24" s="35" t="s">
        <v>386</v>
      </c>
      <c r="E24" s="122">
        <v>4</v>
      </c>
      <c r="F24" s="60">
        <f t="shared" si="0"/>
        <v>48</v>
      </c>
      <c r="G24" s="61">
        <v>0</v>
      </c>
      <c r="H24" s="60">
        <f t="shared" si="1"/>
        <v>48</v>
      </c>
      <c r="I24" s="35">
        <v>7500</v>
      </c>
      <c r="J24" s="62">
        <v>0</v>
      </c>
      <c r="K24" s="58">
        <f t="shared" si="2"/>
        <v>7500</v>
      </c>
      <c r="L24" s="58">
        <f t="shared" si="3"/>
        <v>360000</v>
      </c>
      <c r="M24" s="130" t="s">
        <v>426</v>
      </c>
    </row>
    <row r="25" spans="3:13" ht="13.5" customHeight="1" x14ac:dyDescent="0.2">
      <c r="C25" s="129" t="s">
        <v>403</v>
      </c>
      <c r="D25" s="35" t="s">
        <v>412</v>
      </c>
      <c r="E25" s="122">
        <v>1</v>
      </c>
      <c r="F25" s="60">
        <f t="shared" si="0"/>
        <v>12</v>
      </c>
      <c r="G25" s="61">
        <v>0</v>
      </c>
      <c r="H25" s="60">
        <f t="shared" si="1"/>
        <v>12</v>
      </c>
      <c r="I25" s="35">
        <v>1200</v>
      </c>
      <c r="J25" s="62">
        <v>0</v>
      </c>
      <c r="K25" s="58">
        <f t="shared" si="2"/>
        <v>1200</v>
      </c>
      <c r="L25" s="58">
        <f t="shared" si="3"/>
        <v>14400</v>
      </c>
      <c r="M25" s="130" t="s">
        <v>426</v>
      </c>
    </row>
    <row r="26" spans="3:13" ht="12" customHeight="1" x14ac:dyDescent="0.2">
      <c r="C26" s="129" t="s">
        <v>404</v>
      </c>
      <c r="D26" s="35" t="s">
        <v>384</v>
      </c>
      <c r="E26" s="122">
        <v>1</v>
      </c>
      <c r="F26" s="60">
        <f t="shared" si="0"/>
        <v>12</v>
      </c>
      <c r="G26" s="61">
        <v>0</v>
      </c>
      <c r="H26" s="60">
        <f t="shared" si="1"/>
        <v>12</v>
      </c>
      <c r="I26" s="35">
        <v>37500</v>
      </c>
      <c r="J26" s="62">
        <v>0</v>
      </c>
      <c r="K26" s="58">
        <f t="shared" si="2"/>
        <v>37500</v>
      </c>
      <c r="L26" s="58">
        <f t="shared" si="3"/>
        <v>450000</v>
      </c>
      <c r="M26" s="130" t="s">
        <v>426</v>
      </c>
    </row>
    <row r="27" spans="3:13" x14ac:dyDescent="0.2">
      <c r="C27" s="129" t="s">
        <v>405</v>
      </c>
      <c r="D27" s="35" t="s">
        <v>413</v>
      </c>
      <c r="E27" s="122">
        <v>1</v>
      </c>
      <c r="F27" s="60">
        <f t="shared" si="0"/>
        <v>12</v>
      </c>
      <c r="G27" s="61">
        <v>0</v>
      </c>
      <c r="H27" s="60">
        <f t="shared" si="1"/>
        <v>12</v>
      </c>
      <c r="I27" s="35">
        <v>88000</v>
      </c>
      <c r="J27" s="62">
        <v>0</v>
      </c>
      <c r="K27" s="58">
        <f t="shared" si="2"/>
        <v>88000</v>
      </c>
      <c r="L27" s="58">
        <f t="shared" si="3"/>
        <v>1056000</v>
      </c>
      <c r="M27" s="130" t="s">
        <v>426</v>
      </c>
    </row>
    <row r="28" spans="3:13" x14ac:dyDescent="0.2">
      <c r="C28" s="129" t="s">
        <v>406</v>
      </c>
      <c r="D28" s="35" t="s">
        <v>385</v>
      </c>
      <c r="E28" s="122">
        <v>3</v>
      </c>
      <c r="F28" s="60">
        <f t="shared" si="0"/>
        <v>36</v>
      </c>
      <c r="G28" s="61">
        <v>0</v>
      </c>
      <c r="H28" s="60">
        <f t="shared" si="1"/>
        <v>36</v>
      </c>
      <c r="I28" s="35">
        <v>7200</v>
      </c>
      <c r="J28" s="62">
        <v>0</v>
      </c>
      <c r="K28" s="58">
        <f t="shared" si="2"/>
        <v>7200</v>
      </c>
      <c r="L28" s="58">
        <f t="shared" si="3"/>
        <v>259200</v>
      </c>
      <c r="M28" s="130" t="s">
        <v>426</v>
      </c>
    </row>
    <row r="29" spans="3:13" x14ac:dyDescent="0.2">
      <c r="C29" s="129" t="s">
        <v>407</v>
      </c>
      <c r="D29" s="35" t="s">
        <v>414</v>
      </c>
      <c r="E29" s="122">
        <v>3</v>
      </c>
      <c r="F29" s="60">
        <f t="shared" si="0"/>
        <v>36</v>
      </c>
      <c r="G29" s="61">
        <v>0</v>
      </c>
      <c r="H29" s="60">
        <f t="shared" si="1"/>
        <v>36</v>
      </c>
      <c r="I29" s="35">
        <v>12000</v>
      </c>
      <c r="J29" s="62">
        <v>0</v>
      </c>
      <c r="K29" s="58">
        <f t="shared" si="2"/>
        <v>12000</v>
      </c>
      <c r="L29" s="58">
        <f t="shared" si="3"/>
        <v>432000</v>
      </c>
      <c r="M29" s="130" t="s">
        <v>426</v>
      </c>
    </row>
    <row r="30" spans="3:13" x14ac:dyDescent="0.2">
      <c r="C30" s="129" t="s">
        <v>1275</v>
      </c>
      <c r="D30" s="35" t="s">
        <v>390</v>
      </c>
      <c r="E30" s="122">
        <v>3</v>
      </c>
      <c r="F30" s="60">
        <f t="shared" si="0"/>
        <v>36</v>
      </c>
      <c r="G30" s="61">
        <v>0</v>
      </c>
      <c r="H30" s="60">
        <f t="shared" si="1"/>
        <v>36</v>
      </c>
      <c r="I30" s="35">
        <v>55000</v>
      </c>
      <c r="J30" s="62">
        <v>0</v>
      </c>
      <c r="K30" s="58">
        <f t="shared" si="2"/>
        <v>55000</v>
      </c>
      <c r="L30" s="58">
        <f t="shared" si="3"/>
        <v>1980000</v>
      </c>
      <c r="M30" s="130" t="s">
        <v>426</v>
      </c>
    </row>
    <row r="31" spans="3:13" x14ac:dyDescent="0.2">
      <c r="C31" s="129" t="s">
        <v>408</v>
      </c>
      <c r="D31" s="35" t="s">
        <v>385</v>
      </c>
      <c r="E31" s="122">
        <v>6</v>
      </c>
      <c r="F31" s="60">
        <f t="shared" si="0"/>
        <v>72</v>
      </c>
      <c r="G31" s="61">
        <v>0</v>
      </c>
      <c r="H31" s="60">
        <f t="shared" si="1"/>
        <v>72</v>
      </c>
      <c r="I31" s="35">
        <v>4300</v>
      </c>
      <c r="J31" s="62">
        <v>0</v>
      </c>
      <c r="K31" s="58">
        <f t="shared" si="2"/>
        <v>4300</v>
      </c>
      <c r="L31" s="58">
        <f t="shared" si="3"/>
        <v>309600</v>
      </c>
      <c r="M31" s="130" t="s">
        <v>426</v>
      </c>
    </row>
    <row r="32" spans="3:13" x14ac:dyDescent="0.2">
      <c r="C32" s="129" t="s">
        <v>409</v>
      </c>
      <c r="D32" s="35" t="s">
        <v>385</v>
      </c>
      <c r="E32" s="122">
        <v>3</v>
      </c>
      <c r="F32" s="60">
        <f t="shared" si="0"/>
        <v>36</v>
      </c>
      <c r="G32" s="61">
        <v>0</v>
      </c>
      <c r="H32" s="60">
        <f t="shared" si="1"/>
        <v>36</v>
      </c>
      <c r="I32" s="35">
        <v>8200</v>
      </c>
      <c r="J32" s="62">
        <v>0</v>
      </c>
      <c r="K32" s="58">
        <f t="shared" si="2"/>
        <v>8200</v>
      </c>
      <c r="L32" s="58">
        <f t="shared" si="3"/>
        <v>295200</v>
      </c>
      <c r="M32" s="130" t="s">
        <v>426</v>
      </c>
    </row>
    <row r="33" spans="3:13" x14ac:dyDescent="0.2">
      <c r="C33" s="129" t="s">
        <v>410</v>
      </c>
      <c r="D33" s="35" t="s">
        <v>385</v>
      </c>
      <c r="E33" s="122">
        <v>3</v>
      </c>
      <c r="F33" s="60">
        <f t="shared" si="0"/>
        <v>36</v>
      </c>
      <c r="G33" s="61">
        <v>0</v>
      </c>
      <c r="H33" s="60">
        <f t="shared" si="1"/>
        <v>36</v>
      </c>
      <c r="I33" s="35">
        <v>6300</v>
      </c>
      <c r="J33" s="62">
        <v>0</v>
      </c>
      <c r="K33" s="58">
        <f t="shared" si="2"/>
        <v>6300</v>
      </c>
      <c r="L33" s="58">
        <f t="shared" si="3"/>
        <v>226800</v>
      </c>
      <c r="M33" s="130" t="s">
        <v>426</v>
      </c>
    </row>
    <row r="34" spans="3:13" x14ac:dyDescent="0.2">
      <c r="C34" s="129" t="s">
        <v>411</v>
      </c>
      <c r="D34" s="35" t="s">
        <v>386</v>
      </c>
      <c r="E34" s="122">
        <v>3</v>
      </c>
      <c r="F34" s="60">
        <f t="shared" si="0"/>
        <v>36</v>
      </c>
      <c r="G34" s="61">
        <v>0</v>
      </c>
      <c r="H34" s="60">
        <f t="shared" si="1"/>
        <v>36</v>
      </c>
      <c r="I34" s="35">
        <v>1500</v>
      </c>
      <c r="J34" s="62">
        <v>0</v>
      </c>
      <c r="K34" s="58">
        <f t="shared" si="2"/>
        <v>1500</v>
      </c>
      <c r="L34" s="58">
        <f t="shared" si="3"/>
        <v>54000</v>
      </c>
      <c r="M34" s="130" t="s">
        <v>426</v>
      </c>
    </row>
    <row r="35" spans="3:13" x14ac:dyDescent="0.2">
      <c r="C35" s="258" t="s">
        <v>376</v>
      </c>
      <c r="D35" s="258"/>
      <c r="E35" s="261">
        <f>SUM(E10:E34)</f>
        <v>108</v>
      </c>
      <c r="F35" s="262">
        <f>SUM(F10:F34)</f>
        <v>1296</v>
      </c>
      <c r="G35" s="258">
        <f>SUM(G10:G34)</f>
        <v>0</v>
      </c>
      <c r="H35" s="262">
        <f>SUM(H10:H34)</f>
        <v>1296</v>
      </c>
      <c r="I35" s="261">
        <f>SUM(I10:I34)</f>
        <v>347134</v>
      </c>
      <c r="J35" s="258"/>
      <c r="K35" s="263">
        <f>SUM(K10:K34)</f>
        <v>347134</v>
      </c>
      <c r="L35" s="263">
        <f>SUM(L10:L34)</f>
        <v>9437280</v>
      </c>
      <c r="M35" s="259"/>
    </row>
    <row r="41" spans="3:13" x14ac:dyDescent="0.2">
      <c r="D41" s="335" t="s">
        <v>0</v>
      </c>
      <c r="E41" s="335"/>
      <c r="F41" s="335"/>
      <c r="G41" s="335"/>
      <c r="H41" s="390"/>
      <c r="I41" s="390"/>
      <c r="J41" s="390"/>
      <c r="K41" s="390"/>
    </row>
    <row r="42" spans="3:13" x14ac:dyDescent="0.2">
      <c r="D42" s="335" t="s">
        <v>1</v>
      </c>
      <c r="E42" s="335"/>
      <c r="F42" s="335"/>
      <c r="G42" s="335"/>
      <c r="H42" s="336" t="s">
        <v>1279</v>
      </c>
      <c r="I42" s="336"/>
      <c r="J42" s="336"/>
      <c r="K42" s="336"/>
    </row>
  </sheetData>
  <mergeCells count="12">
    <mergeCell ref="D41:G41"/>
    <mergeCell ref="H41:K41"/>
    <mergeCell ref="D42:G42"/>
    <mergeCell ref="H42:K42"/>
    <mergeCell ref="D8:J8"/>
    <mergeCell ref="D7:J7"/>
    <mergeCell ref="D6:J6"/>
    <mergeCell ref="C1:C3"/>
    <mergeCell ref="D2:J2"/>
    <mergeCell ref="D4:J4"/>
    <mergeCell ref="D5:J5"/>
    <mergeCell ref="D1:M1"/>
  </mergeCells>
  <pageMargins left="0.25" right="0.25"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opLeftCell="B1" workbookViewId="0">
      <selection activeCell="E21" sqref="E21"/>
    </sheetView>
  </sheetViews>
  <sheetFormatPr baseColWidth="10" defaultRowHeight="12.75" x14ac:dyDescent="0.2"/>
  <cols>
    <col min="1" max="1" width="17" hidden="1" customWidth="1"/>
    <col min="2" max="2" width="10.28515625" customWidth="1"/>
    <col min="3" max="3" width="62.140625" bestFit="1" customWidth="1"/>
    <col min="4" max="4" width="7.85546875" customWidth="1"/>
    <col min="5" max="5" width="19.5703125" customWidth="1"/>
    <col min="6" max="6" width="15.7109375" customWidth="1"/>
    <col min="7" max="7" width="17.28515625" customWidth="1"/>
    <col min="8" max="8" width="16.7109375" bestFit="1" customWidth="1"/>
  </cols>
  <sheetData>
    <row r="1" spans="1:9" x14ac:dyDescent="0.2">
      <c r="C1" s="346" t="str">
        <f>'compra de bienes px restacion d'!$B$1</f>
        <v>ANEXOS PLAN DE ADQUISICIONES 2017</v>
      </c>
      <c r="D1" s="340" t="s">
        <v>1271</v>
      </c>
      <c r="E1" s="340"/>
      <c r="F1" s="340"/>
      <c r="G1" s="340"/>
      <c r="H1" s="340"/>
    </row>
    <row r="2" spans="1:9" x14ac:dyDescent="0.2">
      <c r="C2" s="346"/>
      <c r="D2" s="340" t="str">
        <f>'compra de bienes px restacion d'!$C$2</f>
        <v xml:space="preserve">HOSPITAL SAN  LUCAS DE EL MOLINO GUAJIRA </v>
      </c>
      <c r="E2" s="340"/>
      <c r="F2" s="340"/>
      <c r="G2" s="340"/>
      <c r="H2" s="340"/>
    </row>
    <row r="3" spans="1:9" x14ac:dyDescent="0.2">
      <c r="C3" s="347"/>
      <c r="D3" s="215"/>
      <c r="E3" s="215"/>
      <c r="F3" s="215"/>
      <c r="G3" s="215"/>
      <c r="H3" s="215"/>
    </row>
    <row r="4" spans="1:9" x14ac:dyDescent="0.2">
      <c r="C4" s="212" t="s">
        <v>853</v>
      </c>
      <c r="D4" s="352" t="s">
        <v>1195</v>
      </c>
      <c r="E4" s="353"/>
      <c r="F4" s="353"/>
      <c r="G4" s="353"/>
      <c r="H4" s="354"/>
    </row>
    <row r="5" spans="1:9" ht="13.5" thickBot="1" x14ac:dyDescent="0.25">
      <c r="C5" s="212" t="s">
        <v>854</v>
      </c>
      <c r="D5" s="334" t="s">
        <v>893</v>
      </c>
      <c r="E5" s="334"/>
      <c r="F5" s="334"/>
      <c r="G5" s="334"/>
      <c r="H5" s="334"/>
    </row>
    <row r="6" spans="1:9" ht="13.5" customHeight="1" x14ac:dyDescent="0.2">
      <c r="A6" s="235"/>
      <c r="B6" s="317"/>
      <c r="C6" s="212" t="s">
        <v>855</v>
      </c>
      <c r="D6" s="341">
        <v>56450000</v>
      </c>
      <c r="E6" s="341"/>
      <c r="F6" s="341"/>
      <c r="G6" s="341"/>
      <c r="H6" s="341"/>
    </row>
    <row r="7" spans="1:9" ht="16.5" thickBot="1" x14ac:dyDescent="0.25">
      <c r="A7" s="238"/>
      <c r="B7" s="317"/>
      <c r="C7" s="212" t="s">
        <v>856</v>
      </c>
      <c r="D7" s="334" t="s">
        <v>894</v>
      </c>
      <c r="E7" s="334"/>
      <c r="F7" s="334"/>
      <c r="G7" s="334"/>
      <c r="H7" s="334"/>
    </row>
    <row r="8" spans="1:9" ht="12.75" customHeight="1" thickBot="1" x14ac:dyDescent="0.25">
      <c r="A8" s="235"/>
      <c r="B8" s="317"/>
      <c r="C8" s="212" t="s">
        <v>860</v>
      </c>
      <c r="D8" s="334"/>
      <c r="E8" s="334"/>
      <c r="F8" s="334"/>
      <c r="G8" s="334"/>
      <c r="H8" s="334"/>
    </row>
    <row r="9" spans="1:9" ht="19.5" customHeight="1" x14ac:dyDescent="0.2">
      <c r="A9" s="391"/>
      <c r="B9" s="317"/>
      <c r="C9" s="212" t="s">
        <v>861</v>
      </c>
      <c r="D9" s="334" t="str">
        <f>'compra de bienes px restacion d'!$C$8</f>
        <v>GERENCIA</v>
      </c>
      <c r="E9" s="334"/>
      <c r="F9" s="334"/>
      <c r="G9" s="334"/>
      <c r="H9" s="334"/>
    </row>
    <row r="10" spans="1:9" ht="47.25" customHeight="1" thickBot="1" x14ac:dyDescent="0.25">
      <c r="A10" s="392"/>
      <c r="B10" s="317"/>
      <c r="C10" s="212" t="s">
        <v>858</v>
      </c>
      <c r="D10" s="334" t="s">
        <v>864</v>
      </c>
      <c r="E10" s="334"/>
      <c r="F10" s="334"/>
      <c r="G10" s="334"/>
      <c r="H10" s="334"/>
    </row>
    <row r="11" spans="1:9" ht="13.5" customHeight="1" thickBot="1" x14ac:dyDescent="0.25">
      <c r="A11" s="236"/>
      <c r="B11" s="317"/>
      <c r="C11" s="212" t="s">
        <v>863</v>
      </c>
      <c r="D11" s="342">
        <v>42739</v>
      </c>
      <c r="E11" s="342"/>
      <c r="F11" s="342"/>
      <c r="G11" s="342"/>
      <c r="H11" s="342"/>
    </row>
    <row r="12" spans="1:9" ht="15.75" x14ac:dyDescent="0.2">
      <c r="A12" s="235"/>
      <c r="B12" s="317"/>
      <c r="C12" s="212" t="s">
        <v>862</v>
      </c>
      <c r="D12" s="342">
        <v>42770</v>
      </c>
      <c r="E12" s="342"/>
      <c r="F12" s="342"/>
      <c r="G12" s="342"/>
      <c r="H12" s="342"/>
    </row>
    <row r="13" spans="1:9" ht="12.75" customHeight="1" thickBot="1" x14ac:dyDescent="0.25">
      <c r="A13" s="236"/>
      <c r="B13" s="317"/>
      <c r="C13" s="241" t="s">
        <v>859</v>
      </c>
      <c r="D13" s="334"/>
      <c r="E13" s="334"/>
      <c r="F13" s="334"/>
      <c r="G13" s="334"/>
      <c r="H13" s="334"/>
    </row>
    <row r="14" spans="1:9" ht="34.5" thickBot="1" x14ac:dyDescent="0.25">
      <c r="A14" s="240"/>
      <c r="B14" s="317"/>
      <c r="C14" s="243" t="s">
        <v>373</v>
      </c>
      <c r="D14" s="243" t="s">
        <v>895</v>
      </c>
      <c r="E14" s="243" t="s">
        <v>891</v>
      </c>
      <c r="F14" s="243" t="s">
        <v>896</v>
      </c>
      <c r="G14" s="243" t="s">
        <v>897</v>
      </c>
      <c r="H14" s="242" t="s">
        <v>30</v>
      </c>
      <c r="I14" s="239"/>
    </row>
    <row r="15" spans="1:9" ht="26.25" thickBot="1" x14ac:dyDescent="0.25">
      <c r="A15" s="240"/>
      <c r="B15" s="317"/>
      <c r="C15" s="393" t="s">
        <v>1284</v>
      </c>
      <c r="D15" s="394" t="s">
        <v>892</v>
      </c>
      <c r="E15" s="395" t="s">
        <v>1161</v>
      </c>
      <c r="F15" s="396"/>
      <c r="G15" s="399"/>
      <c r="H15" s="244" t="s">
        <v>1162</v>
      </c>
      <c r="I15" s="239"/>
    </row>
    <row r="16" spans="1:9" ht="59.25" customHeight="1" thickBot="1" x14ac:dyDescent="0.25">
      <c r="A16" s="240"/>
      <c r="B16" s="317"/>
      <c r="C16" s="393"/>
      <c r="D16" s="394"/>
      <c r="E16" s="395"/>
      <c r="F16" s="396"/>
      <c r="G16" s="399"/>
      <c r="H16" s="244" t="s">
        <v>1163</v>
      </c>
      <c r="I16" s="239"/>
    </row>
    <row r="17" spans="1:10" ht="16.5" thickBot="1" x14ac:dyDescent="0.25">
      <c r="A17" s="240"/>
      <c r="B17" s="317"/>
      <c r="C17" s="299" t="s">
        <v>1197</v>
      </c>
      <c r="D17" s="296"/>
      <c r="E17" s="297"/>
      <c r="F17" s="298"/>
      <c r="G17" s="300">
        <v>10535287</v>
      </c>
      <c r="H17" s="244"/>
      <c r="I17" s="239"/>
    </row>
    <row r="18" spans="1:10" ht="16.5" thickBot="1" x14ac:dyDescent="0.25">
      <c r="A18" s="240"/>
      <c r="B18" s="317"/>
      <c r="C18" s="299" t="s">
        <v>1200</v>
      </c>
      <c r="D18" s="296"/>
      <c r="E18" s="297"/>
      <c r="F18" s="298"/>
      <c r="G18" s="300">
        <v>23000000</v>
      </c>
      <c r="H18" s="244"/>
      <c r="I18" s="239"/>
    </row>
    <row r="19" spans="1:10" ht="16.5" thickBot="1" x14ac:dyDescent="0.25">
      <c r="A19" s="240"/>
      <c r="B19" s="317"/>
      <c r="C19" s="325" t="s">
        <v>1285</v>
      </c>
      <c r="D19" s="326"/>
      <c r="E19" s="327"/>
      <c r="F19" s="328"/>
      <c r="G19" s="329">
        <v>11200000</v>
      </c>
      <c r="H19" s="244"/>
      <c r="I19" s="239"/>
    </row>
    <row r="20" spans="1:10" ht="16.5" thickBot="1" x14ac:dyDescent="0.25">
      <c r="A20" s="240"/>
      <c r="B20" s="317"/>
      <c r="C20" s="299" t="s">
        <v>1199</v>
      </c>
      <c r="D20" s="296"/>
      <c r="E20" s="297"/>
      <c r="F20" s="298"/>
      <c r="G20" s="300">
        <v>2885000</v>
      </c>
      <c r="H20" s="244"/>
      <c r="I20" s="239"/>
    </row>
    <row r="21" spans="1:10" ht="16.5" thickBot="1" x14ac:dyDescent="0.25">
      <c r="A21" s="240"/>
      <c r="B21" s="317"/>
      <c r="C21" s="299" t="s">
        <v>1201</v>
      </c>
      <c r="D21" s="296"/>
      <c r="E21" s="297"/>
      <c r="F21" s="298"/>
      <c r="G21" s="300">
        <v>9185000</v>
      </c>
      <c r="H21" s="244"/>
      <c r="I21" s="239"/>
    </row>
    <row r="22" spans="1:10" ht="19.5" customHeight="1" thickBot="1" x14ac:dyDescent="0.25">
      <c r="A22" s="240"/>
      <c r="B22" s="317"/>
      <c r="C22" s="299" t="s">
        <v>1198</v>
      </c>
      <c r="D22" s="296"/>
      <c r="E22" s="297"/>
      <c r="F22" s="298"/>
      <c r="G22" s="300">
        <v>4820000</v>
      </c>
      <c r="H22" s="244"/>
      <c r="I22" s="239"/>
    </row>
    <row r="23" spans="1:10" x14ac:dyDescent="0.2">
      <c r="C23" s="397" t="s">
        <v>898</v>
      </c>
      <c r="D23" s="398"/>
      <c r="E23" s="398"/>
      <c r="F23" s="398"/>
      <c r="G23" s="267">
        <f>SUM(G15:G22)</f>
        <v>61625287</v>
      </c>
      <c r="H23" s="233"/>
      <c r="I23" s="13"/>
    </row>
    <row r="24" spans="1:10" x14ac:dyDescent="0.2">
      <c r="E24" s="233"/>
      <c r="F24" s="234"/>
      <c r="G24" s="234"/>
      <c r="H24" s="233"/>
      <c r="I24" s="13"/>
    </row>
    <row r="25" spans="1:10" x14ac:dyDescent="0.2">
      <c r="E25" s="233"/>
      <c r="F25" s="234"/>
      <c r="G25" s="234"/>
      <c r="H25" s="233"/>
      <c r="I25" s="13"/>
    </row>
    <row r="26" spans="1:10" x14ac:dyDescent="0.2">
      <c r="E26" s="233"/>
      <c r="F26" s="234"/>
      <c r="G26" s="234"/>
      <c r="H26" s="233"/>
      <c r="I26" s="13"/>
    </row>
    <row r="27" spans="1:10" x14ac:dyDescent="0.2">
      <c r="E27" s="233"/>
      <c r="F27" s="234"/>
      <c r="G27" s="234"/>
      <c r="H27" s="233"/>
      <c r="I27" s="13"/>
    </row>
    <row r="28" spans="1:10" x14ac:dyDescent="0.2">
      <c r="C28" s="308" t="s">
        <v>0</v>
      </c>
      <c r="D28" s="308"/>
      <c r="E28" s="308"/>
      <c r="F28" s="308"/>
      <c r="G28" s="336"/>
      <c r="H28" s="336"/>
      <c r="I28" s="336"/>
      <c r="J28" s="336"/>
    </row>
    <row r="29" spans="1:10" x14ac:dyDescent="0.2">
      <c r="C29" s="308" t="s">
        <v>1</v>
      </c>
      <c r="D29" s="336" t="s">
        <v>1282</v>
      </c>
      <c r="E29" s="336"/>
      <c r="F29" s="309"/>
      <c r="G29" s="309"/>
    </row>
    <row r="30" spans="1:10" ht="15.75" x14ac:dyDescent="0.25">
      <c r="E30" s="233"/>
      <c r="F30" s="234"/>
      <c r="G30" s="237"/>
      <c r="H30" s="233"/>
      <c r="I30" s="13"/>
    </row>
    <row r="31" spans="1:10" x14ac:dyDescent="0.2">
      <c r="E31" s="233"/>
      <c r="F31" s="234"/>
      <c r="G31" s="234"/>
      <c r="H31" s="234"/>
      <c r="I31" s="13"/>
    </row>
    <row r="32" spans="1:10" x14ac:dyDescent="0.2">
      <c r="E32" s="233"/>
      <c r="F32" s="234"/>
      <c r="G32" s="234"/>
      <c r="H32" s="234"/>
      <c r="I32" s="13"/>
    </row>
    <row r="33" spans="5:9" x14ac:dyDescent="0.2">
      <c r="E33" s="233"/>
      <c r="F33" s="234"/>
      <c r="G33" s="234"/>
      <c r="H33" s="234"/>
      <c r="I33" s="13"/>
    </row>
    <row r="34" spans="5:9" x14ac:dyDescent="0.2">
      <c r="E34" s="233"/>
      <c r="F34" s="234"/>
      <c r="G34" s="234"/>
      <c r="H34" s="234"/>
      <c r="I34" s="13"/>
    </row>
    <row r="35" spans="5:9" x14ac:dyDescent="0.2">
      <c r="E35" s="233"/>
      <c r="F35" s="233"/>
      <c r="G35" s="233"/>
      <c r="H35" s="233"/>
      <c r="I35" s="13"/>
    </row>
    <row r="36" spans="5:9" x14ac:dyDescent="0.2">
      <c r="E36" s="218"/>
      <c r="F36" s="218"/>
      <c r="G36" s="218"/>
      <c r="H36" s="218"/>
      <c r="I36" s="13"/>
    </row>
    <row r="37" spans="5:9" x14ac:dyDescent="0.2">
      <c r="E37" s="218"/>
      <c r="F37" s="218"/>
      <c r="G37" s="218"/>
      <c r="H37" s="218"/>
      <c r="I37" s="13"/>
    </row>
    <row r="38" spans="5:9" x14ac:dyDescent="0.2">
      <c r="E38" s="218"/>
      <c r="F38" s="218"/>
      <c r="G38" s="218"/>
      <c r="H38" s="218"/>
      <c r="I38" s="13"/>
    </row>
    <row r="39" spans="5:9" x14ac:dyDescent="0.2">
      <c r="E39" s="218"/>
      <c r="F39" s="218"/>
      <c r="G39" s="218"/>
      <c r="H39" s="218"/>
      <c r="I39" s="13"/>
    </row>
    <row r="40" spans="5:9" x14ac:dyDescent="0.2">
      <c r="E40" s="218"/>
      <c r="F40" s="218"/>
      <c r="G40" s="218"/>
      <c r="H40" s="218"/>
    </row>
  </sheetData>
  <mergeCells count="22">
    <mergeCell ref="G28:J28"/>
    <mergeCell ref="D29:E29"/>
    <mergeCell ref="A9:A10"/>
    <mergeCell ref="C15:C16"/>
    <mergeCell ref="D15:D16"/>
    <mergeCell ref="E15:E16"/>
    <mergeCell ref="F15:F16"/>
    <mergeCell ref="D11:H11"/>
    <mergeCell ref="D9:H9"/>
    <mergeCell ref="C23:F23"/>
    <mergeCell ref="D12:H12"/>
    <mergeCell ref="D13:H13"/>
    <mergeCell ref="G15:G16"/>
    <mergeCell ref="D6:H6"/>
    <mergeCell ref="D7:H7"/>
    <mergeCell ref="D8:H8"/>
    <mergeCell ref="D10:H10"/>
    <mergeCell ref="C1:C3"/>
    <mergeCell ref="D1:H1"/>
    <mergeCell ref="D2:H2"/>
    <mergeCell ref="D4:H4"/>
    <mergeCell ref="D5:H5"/>
  </mergeCells>
  <pageMargins left="0.7" right="0.7" top="0.75" bottom="0.75" header="0.3" footer="0.3"/>
  <pageSetup paperSize="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6"/>
  <sheetViews>
    <sheetView workbookViewId="0">
      <selection activeCell="B2" sqref="B1:B4"/>
    </sheetView>
  </sheetViews>
  <sheetFormatPr baseColWidth="10" defaultRowHeight="12.75" x14ac:dyDescent="0.2"/>
  <cols>
    <col min="2" max="2" width="43.5703125" customWidth="1"/>
    <col min="3" max="3" width="26" customWidth="1"/>
    <col min="4" max="4" width="12.28515625" customWidth="1"/>
    <col min="5" max="5" width="12.7109375" customWidth="1"/>
    <col min="6" max="6" width="15.140625" customWidth="1"/>
    <col min="7" max="7" width="16.85546875" customWidth="1"/>
  </cols>
  <sheetData>
    <row r="2" spans="2:8" x14ac:dyDescent="0.2">
      <c r="B2" s="406" t="str">
        <f>'compra de bienes px restacion d'!$B$1</f>
        <v>ANEXOS PLAN DE ADQUISICIONES 2017</v>
      </c>
      <c r="C2" s="334" t="s">
        <v>867</v>
      </c>
      <c r="D2" s="334"/>
      <c r="E2" s="334"/>
    </row>
    <row r="3" spans="2:8" x14ac:dyDescent="0.2">
      <c r="B3" s="406"/>
      <c r="C3" s="334" t="str">
        <f>'compra de bienes px restacion d'!$C$2</f>
        <v xml:space="preserve">HOSPITAL SAN  LUCAS DE EL MOLINO GUAJIRA </v>
      </c>
      <c r="D3" s="334"/>
      <c r="E3" s="334"/>
    </row>
    <row r="4" spans="2:8" x14ac:dyDescent="0.2">
      <c r="B4" s="394"/>
      <c r="C4" s="352"/>
      <c r="D4" s="353"/>
      <c r="E4" s="353"/>
    </row>
    <row r="5" spans="2:8" x14ac:dyDescent="0.2">
      <c r="B5" s="212" t="s">
        <v>853</v>
      </c>
      <c r="C5" s="352">
        <v>1020200</v>
      </c>
      <c r="D5" s="353"/>
      <c r="E5" s="353"/>
    </row>
    <row r="6" spans="2:8" x14ac:dyDescent="0.2">
      <c r="B6" s="212" t="s">
        <v>854</v>
      </c>
      <c r="C6" s="352" t="s">
        <v>1194</v>
      </c>
      <c r="D6" s="353"/>
      <c r="E6" s="353"/>
    </row>
    <row r="7" spans="2:8" ht="25.5" x14ac:dyDescent="0.2">
      <c r="B7" s="212" t="s">
        <v>855</v>
      </c>
      <c r="C7" s="386"/>
      <c r="D7" s="387"/>
      <c r="E7" s="387"/>
    </row>
    <row r="8" spans="2:8" x14ac:dyDescent="0.2">
      <c r="B8" s="212" t="s">
        <v>856</v>
      </c>
      <c r="C8" s="352" t="s">
        <v>1194</v>
      </c>
      <c r="D8" s="353"/>
      <c r="E8" s="353"/>
    </row>
    <row r="9" spans="2:8" ht="13.5" thickBot="1" x14ac:dyDescent="0.25">
      <c r="D9" s="176"/>
      <c r="E9" s="143"/>
    </row>
    <row r="10" spans="2:8" ht="39" thickBot="1" x14ac:dyDescent="0.25">
      <c r="B10" s="287" t="s">
        <v>490</v>
      </c>
      <c r="C10" s="178" t="s">
        <v>493</v>
      </c>
      <c r="D10" s="178" t="s">
        <v>489</v>
      </c>
      <c r="E10" s="178" t="s">
        <v>1168</v>
      </c>
      <c r="F10" s="276" t="s">
        <v>1167</v>
      </c>
      <c r="G10" s="209" t="s">
        <v>1283</v>
      </c>
      <c r="H10" s="13"/>
    </row>
    <row r="11" spans="2:8" ht="14.25" x14ac:dyDescent="0.2">
      <c r="B11" s="403" t="s">
        <v>1191</v>
      </c>
      <c r="C11" s="284" t="s">
        <v>1166</v>
      </c>
      <c r="D11" s="145">
        <v>1</v>
      </c>
      <c r="E11" s="273">
        <v>950000</v>
      </c>
      <c r="F11" s="279"/>
      <c r="G11" s="280">
        <f>SUM(E11*3)</f>
        <v>2850000</v>
      </c>
      <c r="H11" s="13"/>
    </row>
    <row r="12" spans="2:8" ht="14.25" x14ac:dyDescent="0.2">
      <c r="B12" s="404"/>
      <c r="C12" s="285" t="s">
        <v>1166</v>
      </c>
      <c r="D12" s="268">
        <v>1</v>
      </c>
      <c r="E12" s="274">
        <v>950000</v>
      </c>
      <c r="F12" s="279"/>
      <c r="G12" s="280">
        <f t="shared" ref="G12:G18" si="0">SUM(E12*3)</f>
        <v>2850000</v>
      </c>
      <c r="H12" s="13"/>
    </row>
    <row r="13" spans="2:8" ht="14.25" x14ac:dyDescent="0.2">
      <c r="B13" s="404"/>
      <c r="C13" s="285" t="s">
        <v>1141</v>
      </c>
      <c r="D13" s="268">
        <v>1</v>
      </c>
      <c r="E13" s="274">
        <v>790000</v>
      </c>
      <c r="F13" s="279"/>
      <c r="G13" s="280">
        <f t="shared" si="0"/>
        <v>2370000</v>
      </c>
      <c r="H13" s="13"/>
    </row>
    <row r="14" spans="2:8" ht="14.25" x14ac:dyDescent="0.2">
      <c r="B14" s="404"/>
      <c r="C14" s="285" t="s">
        <v>1169</v>
      </c>
      <c r="D14" s="268">
        <v>1</v>
      </c>
      <c r="E14" s="274">
        <v>900000</v>
      </c>
      <c r="F14" s="279"/>
      <c r="G14" s="280">
        <f t="shared" si="0"/>
        <v>2700000</v>
      </c>
      <c r="H14" s="13"/>
    </row>
    <row r="15" spans="2:8" ht="14.25" x14ac:dyDescent="0.2">
      <c r="B15" s="404"/>
      <c r="C15" s="285" t="s">
        <v>1171</v>
      </c>
      <c r="D15" s="268">
        <v>1</v>
      </c>
      <c r="E15" s="274">
        <v>800000</v>
      </c>
      <c r="F15" s="279"/>
      <c r="G15" s="280">
        <f t="shared" si="0"/>
        <v>2400000</v>
      </c>
      <c r="H15" s="13"/>
    </row>
    <row r="16" spans="2:8" ht="14.25" x14ac:dyDescent="0.2">
      <c r="B16" s="404"/>
      <c r="C16" s="285" t="s">
        <v>1171</v>
      </c>
      <c r="D16" s="268">
        <v>1</v>
      </c>
      <c r="E16" s="274">
        <v>800000</v>
      </c>
      <c r="F16" s="279"/>
      <c r="G16" s="280">
        <f t="shared" si="0"/>
        <v>2400000</v>
      </c>
      <c r="H16" s="13"/>
    </row>
    <row r="17" spans="2:8" ht="14.25" x14ac:dyDescent="0.2">
      <c r="B17" s="404"/>
      <c r="C17" s="285" t="s">
        <v>1172</v>
      </c>
      <c r="D17" s="268">
        <v>1</v>
      </c>
      <c r="E17" s="274">
        <v>1060000</v>
      </c>
      <c r="F17" s="279"/>
      <c r="G17" s="280">
        <f t="shared" si="0"/>
        <v>3180000</v>
      </c>
      <c r="H17" s="13"/>
    </row>
    <row r="18" spans="2:8" ht="14.25" customHeight="1" x14ac:dyDescent="0.2">
      <c r="B18" s="404"/>
      <c r="C18" s="286" t="s">
        <v>1170</v>
      </c>
      <c r="D18" s="136">
        <v>1</v>
      </c>
      <c r="E18" s="275">
        <v>950000</v>
      </c>
      <c r="F18" s="279"/>
      <c r="G18" s="280">
        <f t="shared" si="0"/>
        <v>2850000</v>
      </c>
      <c r="H18" s="13"/>
    </row>
    <row r="19" spans="2:8" ht="12.75" hidden="1" customHeight="1" x14ac:dyDescent="0.2">
      <c r="B19" s="405"/>
      <c r="C19" s="293" t="s">
        <v>431</v>
      </c>
      <c r="D19" s="294">
        <v>1</v>
      </c>
      <c r="E19" s="295">
        <v>8</v>
      </c>
      <c r="F19" s="278"/>
      <c r="G19" s="277"/>
      <c r="H19" s="13"/>
    </row>
    <row r="20" spans="2:8" x14ac:dyDescent="0.2">
      <c r="B20" s="288"/>
      <c r="C20" s="271" t="s">
        <v>376</v>
      </c>
      <c r="D20" s="266"/>
      <c r="E20" s="265"/>
      <c r="F20" s="290">
        <f>SUM(F12:F18)</f>
        <v>0</v>
      </c>
      <c r="G20" s="331">
        <f>SUM(G11:G19)</f>
        <v>21600000</v>
      </c>
    </row>
    <row r="21" spans="2:8" x14ac:dyDescent="0.2">
      <c r="B21" s="375"/>
      <c r="C21" s="375"/>
      <c r="D21" s="375"/>
      <c r="E21" s="375"/>
      <c r="F21" s="375"/>
      <c r="G21" s="172"/>
    </row>
    <row r="22" spans="2:8" x14ac:dyDescent="0.2">
      <c r="B22" s="400" t="s">
        <v>1177</v>
      </c>
      <c r="C22" s="34" t="s">
        <v>1173</v>
      </c>
      <c r="D22" s="264">
        <v>1</v>
      </c>
      <c r="E22" s="121">
        <v>1700000</v>
      </c>
      <c r="F22" s="281"/>
      <c r="G22" s="281">
        <f>SUM(E22*3)</f>
        <v>5100000</v>
      </c>
    </row>
    <row r="23" spans="2:8" x14ac:dyDescent="0.2">
      <c r="B23" s="401"/>
      <c r="C23" s="34" t="s">
        <v>1174</v>
      </c>
      <c r="D23" s="264">
        <v>1</v>
      </c>
      <c r="E23" s="121">
        <v>2500000</v>
      </c>
      <c r="F23" s="281"/>
      <c r="G23" s="281">
        <f t="shared" ref="G23:G24" si="1">SUM(E23*3)</f>
        <v>7500000</v>
      </c>
    </row>
    <row r="24" spans="2:8" x14ac:dyDescent="0.2">
      <c r="B24" s="401"/>
      <c r="C24" s="34" t="s">
        <v>1175</v>
      </c>
      <c r="D24" s="264">
        <v>1</v>
      </c>
      <c r="E24" s="121">
        <v>1500000</v>
      </c>
      <c r="F24" s="281"/>
      <c r="G24" s="281">
        <f t="shared" si="1"/>
        <v>4500000</v>
      </c>
    </row>
    <row r="25" spans="2:8" x14ac:dyDescent="0.2">
      <c r="B25" s="402"/>
      <c r="C25" s="34" t="s">
        <v>1176</v>
      </c>
      <c r="D25" s="264">
        <v>1</v>
      </c>
      <c r="E25" s="121"/>
      <c r="F25" s="281"/>
      <c r="G25" s="175"/>
    </row>
    <row r="26" spans="2:8" x14ac:dyDescent="0.2">
      <c r="B26" s="269"/>
      <c r="C26" s="271" t="s">
        <v>376</v>
      </c>
      <c r="D26" s="269"/>
      <c r="E26" s="272">
        <f>SUM(E22:E25)</f>
        <v>5700000</v>
      </c>
      <c r="F26" s="283">
        <f>SUM(E25+F22+F23+F24)</f>
        <v>0</v>
      </c>
      <c r="G26" s="330">
        <f>SUM(G22:G25)</f>
        <v>17100000</v>
      </c>
    </row>
    <row r="27" spans="2:8" x14ac:dyDescent="0.2">
      <c r="B27" s="269"/>
      <c r="C27" s="271"/>
      <c r="D27" s="269"/>
      <c r="E27" s="270"/>
      <c r="F27" s="269"/>
      <c r="G27" s="272"/>
    </row>
    <row r="28" spans="2:8" x14ac:dyDescent="0.2">
      <c r="B28" s="400" t="s">
        <v>1184</v>
      </c>
      <c r="C28" s="34" t="s">
        <v>1178</v>
      </c>
      <c r="D28" s="264">
        <v>1</v>
      </c>
      <c r="E28" s="121">
        <v>1650000</v>
      </c>
      <c r="F28" s="281"/>
      <c r="G28" s="281">
        <f>SUM(E28*3)</f>
        <v>4950000</v>
      </c>
    </row>
    <row r="29" spans="2:8" x14ac:dyDescent="0.2">
      <c r="B29" s="407"/>
      <c r="C29" s="34" t="s">
        <v>1183</v>
      </c>
      <c r="D29" s="264">
        <v>1</v>
      </c>
      <c r="E29" s="121">
        <v>3425000</v>
      </c>
      <c r="F29" s="281"/>
      <c r="G29" s="281">
        <f>SUM(E29*1)</f>
        <v>3425000</v>
      </c>
    </row>
    <row r="30" spans="2:8" x14ac:dyDescent="0.2">
      <c r="B30" s="407"/>
      <c r="C30" s="34" t="s">
        <v>1179</v>
      </c>
      <c r="D30" s="264">
        <v>1</v>
      </c>
      <c r="E30" s="121">
        <v>2935000</v>
      </c>
      <c r="F30" s="281"/>
      <c r="G30" s="281">
        <f t="shared" ref="G30:G35" si="2">SUM(E30*1)</f>
        <v>2935000</v>
      </c>
    </row>
    <row r="31" spans="2:8" x14ac:dyDescent="0.2">
      <c r="B31" s="407"/>
      <c r="C31" s="34" t="s">
        <v>1179</v>
      </c>
      <c r="D31" s="264">
        <v>1</v>
      </c>
      <c r="E31" s="121">
        <v>3490000</v>
      </c>
      <c r="F31" s="281"/>
      <c r="G31" s="281">
        <f t="shared" si="2"/>
        <v>3490000</v>
      </c>
    </row>
    <row r="32" spans="2:8" x14ac:dyDescent="0.2">
      <c r="B32" s="407"/>
      <c r="C32" s="34" t="s">
        <v>1179</v>
      </c>
      <c r="D32" s="264">
        <v>1</v>
      </c>
      <c r="E32" s="121">
        <v>3935000</v>
      </c>
      <c r="F32" s="281"/>
      <c r="G32" s="281">
        <f t="shared" si="2"/>
        <v>3935000</v>
      </c>
    </row>
    <row r="33" spans="2:7" x14ac:dyDescent="0.2">
      <c r="B33" s="407"/>
      <c r="C33" s="34" t="s">
        <v>1179</v>
      </c>
      <c r="D33" s="264">
        <v>1</v>
      </c>
      <c r="E33" s="121">
        <v>1750000</v>
      </c>
      <c r="F33" s="281"/>
      <c r="G33" s="281">
        <f t="shared" si="2"/>
        <v>1750000</v>
      </c>
    </row>
    <row r="34" spans="2:7" x14ac:dyDescent="0.2">
      <c r="B34" s="407"/>
      <c r="C34" s="34" t="s">
        <v>1178</v>
      </c>
      <c r="D34" s="264">
        <v>1</v>
      </c>
      <c r="E34" s="121">
        <v>175000</v>
      </c>
      <c r="F34" s="281"/>
      <c r="G34" s="281">
        <f t="shared" si="2"/>
        <v>175000</v>
      </c>
    </row>
    <row r="35" spans="2:7" x14ac:dyDescent="0.2">
      <c r="B35" s="407"/>
      <c r="C35" s="34" t="s">
        <v>1180</v>
      </c>
      <c r="D35" s="264">
        <v>1</v>
      </c>
      <c r="E35" s="121">
        <v>2000000</v>
      </c>
      <c r="F35" s="281"/>
      <c r="G35" s="281">
        <f t="shared" si="2"/>
        <v>2000000</v>
      </c>
    </row>
    <row r="36" spans="2:7" x14ac:dyDescent="0.2">
      <c r="B36" s="407"/>
      <c r="C36" s="34" t="s">
        <v>1181</v>
      </c>
      <c r="D36" s="264">
        <v>1</v>
      </c>
      <c r="E36" s="121">
        <v>2000000</v>
      </c>
      <c r="F36" s="281"/>
      <c r="G36" s="281">
        <f>SUM(E36*3)</f>
        <v>6000000</v>
      </c>
    </row>
    <row r="37" spans="2:7" x14ac:dyDescent="0.2">
      <c r="B37" s="408"/>
      <c r="C37" s="34" t="s">
        <v>1182</v>
      </c>
      <c r="D37" s="264">
        <v>1</v>
      </c>
      <c r="E37" s="121">
        <v>1300000</v>
      </c>
      <c r="F37" s="281"/>
      <c r="G37" s="281">
        <f>SUM(E37*3)</f>
        <v>3900000</v>
      </c>
    </row>
    <row r="38" spans="2:7" x14ac:dyDescent="0.2">
      <c r="B38" s="269"/>
      <c r="C38" s="271" t="s">
        <v>376</v>
      </c>
      <c r="D38" s="269"/>
      <c r="E38" s="330">
        <f>SUM(E28:E37)</f>
        <v>22660000</v>
      </c>
      <c r="F38" s="330">
        <f>SUM(F28:F37)</f>
        <v>0</v>
      </c>
      <c r="G38" s="330">
        <f>SUM(G28:G37)</f>
        <v>32560000</v>
      </c>
    </row>
    <row r="39" spans="2:7" x14ac:dyDescent="0.2">
      <c r="B39" s="269"/>
      <c r="C39" s="271"/>
      <c r="D39" s="269"/>
      <c r="E39" s="283"/>
      <c r="F39" s="283"/>
      <c r="G39" s="283"/>
    </row>
    <row r="40" spans="2:7" x14ac:dyDescent="0.2">
      <c r="B40" s="400" t="s">
        <v>1192</v>
      </c>
      <c r="C40" s="34" t="s">
        <v>1185</v>
      </c>
      <c r="D40" s="264">
        <v>1</v>
      </c>
      <c r="E40" s="121">
        <v>738000</v>
      </c>
      <c r="F40" s="281"/>
      <c r="G40" s="281">
        <f>SUM(E40*3)</f>
        <v>2214000</v>
      </c>
    </row>
    <row r="41" spans="2:7" x14ac:dyDescent="0.2">
      <c r="B41" s="401"/>
      <c r="C41" s="34" t="s">
        <v>1186</v>
      </c>
      <c r="D41" s="264">
        <v>1</v>
      </c>
      <c r="E41" s="121">
        <v>900000</v>
      </c>
      <c r="F41" s="281"/>
      <c r="G41" s="281">
        <f t="shared" ref="G41:G49" si="3">SUM(E41*3)</f>
        <v>2700000</v>
      </c>
    </row>
    <row r="42" spans="2:7" x14ac:dyDescent="0.2">
      <c r="B42" s="401"/>
      <c r="C42" s="34" t="s">
        <v>1186</v>
      </c>
      <c r="D42" s="264">
        <v>1</v>
      </c>
      <c r="E42" s="121">
        <v>900000</v>
      </c>
      <c r="F42" s="281"/>
      <c r="G42" s="281">
        <f t="shared" si="3"/>
        <v>2700000</v>
      </c>
    </row>
    <row r="43" spans="2:7" x14ac:dyDescent="0.2">
      <c r="B43" s="401"/>
      <c r="C43" s="34" t="s">
        <v>1186</v>
      </c>
      <c r="D43" s="264">
        <v>1</v>
      </c>
      <c r="E43" s="121">
        <v>900000</v>
      </c>
      <c r="F43" s="281"/>
      <c r="G43" s="281">
        <f t="shared" si="3"/>
        <v>2700000</v>
      </c>
    </row>
    <row r="44" spans="2:7" x14ac:dyDescent="0.2">
      <c r="B44" s="401"/>
      <c r="C44" s="34" t="s">
        <v>1186</v>
      </c>
      <c r="D44" s="264">
        <v>1</v>
      </c>
      <c r="E44" s="121">
        <v>900000</v>
      </c>
      <c r="F44" s="281"/>
      <c r="G44" s="281">
        <f t="shared" si="3"/>
        <v>2700000</v>
      </c>
    </row>
    <row r="45" spans="2:7" x14ac:dyDescent="0.2">
      <c r="B45" s="401"/>
      <c r="C45" s="34" t="s">
        <v>1186</v>
      </c>
      <c r="D45" s="264">
        <v>1</v>
      </c>
      <c r="E45" s="121">
        <v>738000</v>
      </c>
      <c r="F45" s="281"/>
      <c r="G45" s="281">
        <f t="shared" si="3"/>
        <v>2214000</v>
      </c>
    </row>
    <row r="46" spans="2:7" x14ac:dyDescent="0.2">
      <c r="B46" s="401"/>
      <c r="C46" s="34" t="s">
        <v>1186</v>
      </c>
      <c r="D46" s="264">
        <v>1</v>
      </c>
      <c r="E46" s="121">
        <v>800000</v>
      </c>
      <c r="F46" s="281"/>
      <c r="G46" s="281">
        <f t="shared" si="3"/>
        <v>2400000</v>
      </c>
    </row>
    <row r="47" spans="2:7" x14ac:dyDescent="0.2">
      <c r="B47" s="401"/>
      <c r="C47" s="34" t="s">
        <v>1186</v>
      </c>
      <c r="D47" s="264">
        <v>1</v>
      </c>
      <c r="E47" s="121">
        <v>800000</v>
      </c>
      <c r="F47" s="281"/>
      <c r="G47" s="281">
        <f t="shared" si="3"/>
        <v>2400000</v>
      </c>
    </row>
    <row r="48" spans="2:7" x14ac:dyDescent="0.2">
      <c r="B48" s="401"/>
      <c r="C48" s="34" t="s">
        <v>1186</v>
      </c>
      <c r="D48" s="264">
        <v>1</v>
      </c>
      <c r="E48" s="121">
        <v>738000</v>
      </c>
      <c r="F48" s="281"/>
      <c r="G48" s="281">
        <f t="shared" si="3"/>
        <v>2214000</v>
      </c>
    </row>
    <row r="49" spans="2:7" x14ac:dyDescent="0.2">
      <c r="B49" s="402"/>
      <c r="C49" s="34" t="s">
        <v>1187</v>
      </c>
      <c r="D49" s="264">
        <v>1</v>
      </c>
      <c r="E49" s="121">
        <v>738000</v>
      </c>
      <c r="F49" s="281"/>
      <c r="G49" s="281">
        <f t="shared" si="3"/>
        <v>2214000</v>
      </c>
    </row>
    <row r="50" spans="2:7" x14ac:dyDescent="0.2">
      <c r="B50" s="333"/>
      <c r="C50" s="271" t="s">
        <v>376</v>
      </c>
      <c r="D50" s="324"/>
      <c r="E50" s="272">
        <f>SUM(E40:E49)</f>
        <v>8152000</v>
      </c>
      <c r="F50" s="330"/>
      <c r="G50" s="330">
        <f>SUM(G40:G49)</f>
        <v>24456000</v>
      </c>
    </row>
    <row r="51" spans="2:7" x14ac:dyDescent="0.2">
      <c r="B51" s="269"/>
      <c r="C51" s="271"/>
      <c r="D51" s="266"/>
      <c r="E51" s="272"/>
      <c r="F51" s="330">
        <f>SUM(F40:F49)</f>
        <v>0</v>
      </c>
      <c r="G51" s="330"/>
    </row>
    <row r="52" spans="2:7" x14ac:dyDescent="0.2">
      <c r="B52" s="400" t="s">
        <v>1193</v>
      </c>
      <c r="C52" s="34" t="s">
        <v>1188</v>
      </c>
      <c r="D52" s="139">
        <v>1</v>
      </c>
      <c r="E52" s="291">
        <v>738000</v>
      </c>
      <c r="F52" s="292"/>
      <c r="G52" s="292">
        <f>SUM(E52*3)</f>
        <v>2214000</v>
      </c>
    </row>
    <row r="53" spans="2:7" x14ac:dyDescent="0.2">
      <c r="B53" s="407"/>
      <c r="C53" s="34" t="s">
        <v>1188</v>
      </c>
      <c r="D53" s="139">
        <v>1</v>
      </c>
      <c r="E53" s="291">
        <v>738000</v>
      </c>
      <c r="F53" s="292"/>
      <c r="G53" s="292">
        <f t="shared" ref="G53:G55" si="4">SUM(E53*3)</f>
        <v>2214000</v>
      </c>
    </row>
    <row r="54" spans="2:7" x14ac:dyDescent="0.2">
      <c r="B54" s="407"/>
      <c r="C54" s="34" t="s">
        <v>1189</v>
      </c>
      <c r="D54" s="139">
        <v>1</v>
      </c>
      <c r="E54" s="291">
        <v>738000</v>
      </c>
      <c r="F54" s="292"/>
      <c r="G54" s="292">
        <f t="shared" si="4"/>
        <v>2214000</v>
      </c>
    </row>
    <row r="55" spans="2:7" x14ac:dyDescent="0.2">
      <c r="B55" s="407"/>
      <c r="C55" s="34" t="s">
        <v>1189</v>
      </c>
      <c r="D55" s="139">
        <v>1</v>
      </c>
      <c r="E55" s="291">
        <v>738000</v>
      </c>
      <c r="F55" s="292"/>
      <c r="G55" s="292">
        <f t="shared" si="4"/>
        <v>2214000</v>
      </c>
    </row>
    <row r="56" spans="2:7" x14ac:dyDescent="0.2">
      <c r="B56" s="407"/>
      <c r="C56" s="34" t="s">
        <v>1189</v>
      </c>
      <c r="D56" s="139">
        <v>1</v>
      </c>
      <c r="E56" s="291">
        <v>541200</v>
      </c>
      <c r="F56" s="135"/>
      <c r="G56" s="292">
        <f>SUM(E56*1)</f>
        <v>541200</v>
      </c>
    </row>
    <row r="57" spans="2:7" x14ac:dyDescent="0.2">
      <c r="B57" s="407"/>
      <c r="C57" s="34"/>
      <c r="D57" s="135"/>
      <c r="E57" s="291"/>
      <c r="F57" s="135"/>
      <c r="G57" s="135"/>
    </row>
    <row r="58" spans="2:7" x14ac:dyDescent="0.2">
      <c r="B58" s="289"/>
      <c r="C58" s="271" t="s">
        <v>376</v>
      </c>
      <c r="D58" s="282"/>
      <c r="E58" s="272">
        <f>SUM(E52:E57)</f>
        <v>3493200</v>
      </c>
      <c r="F58" s="330">
        <f>SUM(F52:F57)</f>
        <v>0</v>
      </c>
      <c r="G58" s="330">
        <f>SUM(G52:G57)</f>
        <v>9397200</v>
      </c>
    </row>
    <row r="60" spans="2:7" x14ac:dyDescent="0.2">
      <c r="B60" s="409" t="s">
        <v>1190</v>
      </c>
      <c r="C60" s="410"/>
      <c r="D60" s="410"/>
      <c r="E60" s="410"/>
      <c r="F60" s="411"/>
      <c r="G60" s="332">
        <f>SUM(G20+G26+G38+G50+G58)</f>
        <v>105113200</v>
      </c>
    </row>
    <row r="65" spans="2:9" x14ac:dyDescent="0.2">
      <c r="B65" s="308" t="s">
        <v>0</v>
      </c>
      <c r="C65" s="308"/>
      <c r="D65" s="308"/>
      <c r="E65" s="308"/>
      <c r="F65" s="336"/>
      <c r="G65" s="336"/>
      <c r="H65" s="336"/>
      <c r="I65" s="336"/>
    </row>
    <row r="66" spans="2:9" x14ac:dyDescent="0.2">
      <c r="B66" s="308" t="s">
        <v>1</v>
      </c>
      <c r="C66" s="309" t="s">
        <v>1279</v>
      </c>
      <c r="D66" s="309"/>
      <c r="E66" s="309"/>
      <c r="F66" s="309"/>
    </row>
  </sheetData>
  <mergeCells count="16">
    <mergeCell ref="F65:I65"/>
    <mergeCell ref="B28:B37"/>
    <mergeCell ref="B40:B49"/>
    <mergeCell ref="B60:F60"/>
    <mergeCell ref="B52:B57"/>
    <mergeCell ref="B21:F21"/>
    <mergeCell ref="B22:B25"/>
    <mergeCell ref="B11:B19"/>
    <mergeCell ref="B2:B4"/>
    <mergeCell ref="C2:E2"/>
    <mergeCell ref="C3:E3"/>
    <mergeCell ref="C5:E5"/>
    <mergeCell ref="C6:E6"/>
    <mergeCell ref="C7:E7"/>
    <mergeCell ref="C8:E8"/>
    <mergeCell ref="C4:E4"/>
  </mergeCells>
  <pageMargins left="0.7" right="0.7" top="0.75" bottom="0.75" header="0.3" footer="0.3"/>
  <pageSetup paperSize="5"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6:K59"/>
  <sheetViews>
    <sheetView topLeftCell="C49" zoomScale="93" zoomScaleNormal="93" workbookViewId="0">
      <selection activeCell="E10" sqref="E10"/>
    </sheetView>
  </sheetViews>
  <sheetFormatPr baseColWidth="10" defaultRowHeight="12.75" x14ac:dyDescent="0.2"/>
  <cols>
    <col min="3" max="3" width="36.140625" customWidth="1"/>
    <col min="4" max="4" width="17.5703125" bestFit="1" customWidth="1"/>
    <col min="5" max="5" width="16.5703125" bestFit="1" customWidth="1"/>
    <col min="6" max="6" width="66.5703125" customWidth="1"/>
    <col min="7" max="7" width="15.85546875" customWidth="1"/>
    <col min="10" max="10" width="32.28515625" bestFit="1" customWidth="1"/>
    <col min="11" max="11" width="18.42578125" customWidth="1"/>
  </cols>
  <sheetData>
    <row r="6" spans="3:11" ht="60" x14ac:dyDescent="0.25">
      <c r="C6" s="191" t="s">
        <v>746</v>
      </c>
      <c r="D6" s="192" t="s">
        <v>747</v>
      </c>
      <c r="E6" s="192" t="s">
        <v>748</v>
      </c>
      <c r="F6" s="193" t="s">
        <v>749</v>
      </c>
      <c r="G6" s="194" t="s">
        <v>815</v>
      </c>
      <c r="H6" s="192" t="s">
        <v>814</v>
      </c>
      <c r="I6" s="192" t="s">
        <v>813</v>
      </c>
      <c r="J6" s="192" t="s">
        <v>812</v>
      </c>
      <c r="K6" s="192" t="s">
        <v>811</v>
      </c>
    </row>
    <row r="7" spans="3:11" ht="19.5" customHeight="1" x14ac:dyDescent="0.25">
      <c r="C7" s="195" t="s">
        <v>752</v>
      </c>
      <c r="D7" s="140" t="s">
        <v>753</v>
      </c>
      <c r="E7" s="140" t="s">
        <v>754</v>
      </c>
      <c r="F7" s="196" t="s">
        <v>755</v>
      </c>
      <c r="G7" s="197">
        <v>24000000</v>
      </c>
      <c r="H7" s="198">
        <v>41641</v>
      </c>
      <c r="I7" s="140">
        <v>4200201</v>
      </c>
      <c r="J7" s="140" t="s">
        <v>756</v>
      </c>
      <c r="K7" s="140" t="s">
        <v>757</v>
      </c>
    </row>
    <row r="8" spans="3:11" x14ac:dyDescent="0.2">
      <c r="C8" s="140" t="s">
        <v>752</v>
      </c>
      <c r="D8" s="140" t="s">
        <v>753</v>
      </c>
      <c r="E8" s="140" t="s">
        <v>754</v>
      </c>
      <c r="F8" s="196" t="s">
        <v>758</v>
      </c>
      <c r="G8" s="197">
        <v>3000000</v>
      </c>
      <c r="H8" s="198">
        <v>41641</v>
      </c>
      <c r="I8" s="140">
        <v>4200201</v>
      </c>
      <c r="J8" s="139" t="s">
        <v>756</v>
      </c>
      <c r="K8" s="140" t="s">
        <v>757</v>
      </c>
    </row>
    <row r="9" spans="3:11" ht="15" customHeight="1" x14ac:dyDescent="0.2">
      <c r="C9" s="140" t="s">
        <v>752</v>
      </c>
      <c r="D9" s="140" t="s">
        <v>753</v>
      </c>
      <c r="E9" s="140" t="s">
        <v>754</v>
      </c>
      <c r="F9" s="196" t="s">
        <v>759</v>
      </c>
      <c r="G9" s="197">
        <v>3000000</v>
      </c>
      <c r="H9" s="198">
        <v>41641</v>
      </c>
      <c r="I9" s="140">
        <v>4200201</v>
      </c>
      <c r="J9" s="140" t="s">
        <v>756</v>
      </c>
      <c r="K9" s="140" t="s">
        <v>757</v>
      </c>
    </row>
    <row r="10" spans="3:11" ht="15.75" customHeight="1" x14ac:dyDescent="0.2">
      <c r="C10" s="140" t="s">
        <v>752</v>
      </c>
      <c r="D10" s="140" t="s">
        <v>753</v>
      </c>
      <c r="E10" s="140" t="s">
        <v>754</v>
      </c>
      <c r="F10" s="196" t="s">
        <v>760</v>
      </c>
      <c r="G10" s="197">
        <v>3000000</v>
      </c>
      <c r="H10" s="198">
        <v>41641</v>
      </c>
      <c r="I10" s="199" t="s">
        <v>761</v>
      </c>
      <c r="J10" s="140" t="s">
        <v>756</v>
      </c>
      <c r="K10" s="140" t="s">
        <v>757</v>
      </c>
    </row>
    <row r="11" spans="3:11" ht="13.5" customHeight="1" x14ac:dyDescent="0.2">
      <c r="C11" s="140" t="s">
        <v>752</v>
      </c>
      <c r="D11" s="140" t="s">
        <v>753</v>
      </c>
      <c r="E11" s="140" t="s">
        <v>754</v>
      </c>
      <c r="F11" s="196" t="s">
        <v>762</v>
      </c>
      <c r="G11" s="197">
        <v>3350000</v>
      </c>
      <c r="H11" s="198">
        <v>41641</v>
      </c>
      <c r="I11" s="140">
        <v>4200201</v>
      </c>
      <c r="J11" s="140" t="s">
        <v>756</v>
      </c>
      <c r="K11" s="140" t="s">
        <v>757</v>
      </c>
    </row>
    <row r="12" spans="3:11" ht="30.75" customHeight="1" x14ac:dyDescent="0.2">
      <c r="C12" s="140" t="s">
        <v>752</v>
      </c>
      <c r="D12" s="140" t="s">
        <v>753</v>
      </c>
      <c r="E12" s="140" t="s">
        <v>754</v>
      </c>
      <c r="F12" s="196" t="s">
        <v>763</v>
      </c>
      <c r="G12" s="197">
        <v>6820800</v>
      </c>
      <c r="H12" s="198">
        <v>41654</v>
      </c>
      <c r="I12" s="140">
        <v>2020210</v>
      </c>
      <c r="J12" s="140" t="s">
        <v>756</v>
      </c>
      <c r="K12" s="140" t="s">
        <v>757</v>
      </c>
    </row>
    <row r="13" spans="3:11" ht="24.75" customHeight="1" x14ac:dyDescent="0.2">
      <c r="C13" s="140" t="s">
        <v>752</v>
      </c>
      <c r="D13" s="140" t="s">
        <v>753</v>
      </c>
      <c r="E13" s="140" t="s">
        <v>754</v>
      </c>
      <c r="F13" s="196" t="s">
        <v>764</v>
      </c>
      <c r="G13" s="197">
        <v>12000000</v>
      </c>
      <c r="H13" s="198">
        <v>41654</v>
      </c>
      <c r="I13" s="140">
        <v>2020110</v>
      </c>
      <c r="J13" s="140" t="s">
        <v>756</v>
      </c>
      <c r="K13" s="140" t="s">
        <v>757</v>
      </c>
    </row>
    <row r="14" spans="3:11" ht="15.75" customHeight="1" x14ac:dyDescent="0.2">
      <c r="C14" s="140" t="s">
        <v>752</v>
      </c>
      <c r="D14" s="140" t="s">
        <v>753</v>
      </c>
      <c r="E14" s="140" t="s">
        <v>754</v>
      </c>
      <c r="F14" s="196" t="s">
        <v>765</v>
      </c>
      <c r="G14" s="197">
        <v>8766700</v>
      </c>
      <c r="H14" s="198">
        <v>41655</v>
      </c>
      <c r="I14" s="140">
        <v>2020124</v>
      </c>
      <c r="J14" s="140" t="s">
        <v>756</v>
      </c>
      <c r="K14" s="140" t="s">
        <v>757</v>
      </c>
    </row>
    <row r="15" spans="3:11" ht="16.5" customHeight="1" x14ac:dyDescent="0.2">
      <c r="C15" s="140" t="s">
        <v>752</v>
      </c>
      <c r="D15" s="140" t="s">
        <v>753</v>
      </c>
      <c r="E15" s="140" t="s">
        <v>754</v>
      </c>
      <c r="F15" s="196" t="s">
        <v>766</v>
      </c>
      <c r="G15" s="197">
        <v>30000000</v>
      </c>
      <c r="H15" s="198">
        <v>41662</v>
      </c>
      <c r="I15" s="140">
        <v>2010122</v>
      </c>
      <c r="J15" s="140" t="s">
        <v>756</v>
      </c>
      <c r="K15" s="140" t="s">
        <v>757</v>
      </c>
    </row>
    <row r="16" spans="3:11" ht="18" customHeight="1" x14ac:dyDescent="0.2">
      <c r="C16" s="140" t="s">
        <v>752</v>
      </c>
      <c r="D16" s="140" t="s">
        <v>753</v>
      </c>
      <c r="E16" s="140" t="s">
        <v>754</v>
      </c>
      <c r="F16" s="196" t="s">
        <v>767</v>
      </c>
      <c r="G16" s="197">
        <v>16876376</v>
      </c>
      <c r="H16" s="198">
        <v>41662</v>
      </c>
      <c r="I16" s="140">
        <v>2010110</v>
      </c>
      <c r="J16" s="140" t="s">
        <v>756</v>
      </c>
      <c r="K16" s="140" t="s">
        <v>757</v>
      </c>
    </row>
    <row r="17" spans="3:11" ht="17.25" customHeight="1" x14ac:dyDescent="0.2">
      <c r="C17" s="140" t="s">
        <v>752</v>
      </c>
      <c r="D17" s="140" t="s">
        <v>753</v>
      </c>
      <c r="E17" s="140" t="s">
        <v>754</v>
      </c>
      <c r="F17" s="196" t="s">
        <v>768</v>
      </c>
      <c r="G17" s="197">
        <v>6300000</v>
      </c>
      <c r="H17" s="198">
        <v>41662</v>
      </c>
      <c r="I17" s="140">
        <v>2020110</v>
      </c>
      <c r="J17" s="140" t="s">
        <v>756</v>
      </c>
      <c r="K17" s="140" t="s">
        <v>757</v>
      </c>
    </row>
    <row r="18" spans="3:11" ht="14.25" customHeight="1" x14ac:dyDescent="0.2">
      <c r="C18" s="140" t="s">
        <v>752</v>
      </c>
      <c r="D18" s="140" t="s">
        <v>753</v>
      </c>
      <c r="E18" s="140" t="s">
        <v>754</v>
      </c>
      <c r="F18" s="196" t="s">
        <v>769</v>
      </c>
      <c r="G18" s="197">
        <v>30000000</v>
      </c>
      <c r="H18" s="198">
        <v>41662</v>
      </c>
      <c r="I18" s="140">
        <v>2020110</v>
      </c>
      <c r="J18" s="140" t="s">
        <v>756</v>
      </c>
      <c r="K18" s="140" t="s">
        <v>757</v>
      </c>
    </row>
    <row r="19" spans="3:11" ht="15.75" customHeight="1" x14ac:dyDescent="0.2">
      <c r="C19" s="140" t="s">
        <v>752</v>
      </c>
      <c r="D19" s="140" t="s">
        <v>753</v>
      </c>
      <c r="E19" s="140" t="s">
        <v>754</v>
      </c>
      <c r="F19" s="196" t="s">
        <v>770</v>
      </c>
      <c r="G19" s="197">
        <v>19400002</v>
      </c>
      <c r="H19" s="198">
        <v>41662</v>
      </c>
      <c r="I19" s="140">
        <v>2020121</v>
      </c>
      <c r="J19" s="140" t="s">
        <v>756</v>
      </c>
      <c r="K19" s="140" t="s">
        <v>757</v>
      </c>
    </row>
    <row r="20" spans="3:11" ht="40.5" customHeight="1" x14ac:dyDescent="0.2">
      <c r="C20" s="140" t="s">
        <v>752</v>
      </c>
      <c r="D20" s="140" t="s">
        <v>753</v>
      </c>
      <c r="E20" s="140" t="s">
        <v>754</v>
      </c>
      <c r="F20" s="196" t="s">
        <v>771</v>
      </c>
      <c r="G20" s="197">
        <v>24000000</v>
      </c>
      <c r="H20" s="198">
        <v>41821</v>
      </c>
      <c r="I20" s="140">
        <v>4200201</v>
      </c>
      <c r="J20" s="140" t="s">
        <v>756</v>
      </c>
      <c r="K20" s="140" t="s">
        <v>757</v>
      </c>
    </row>
    <row r="21" spans="3:11" ht="31.5" customHeight="1" x14ac:dyDescent="0.2">
      <c r="C21" s="140" t="s">
        <v>752</v>
      </c>
      <c r="D21" s="140" t="s">
        <v>753</v>
      </c>
      <c r="E21" s="140" t="s">
        <v>754</v>
      </c>
      <c r="F21" s="196" t="s">
        <v>772</v>
      </c>
      <c r="G21" s="197">
        <v>3000000</v>
      </c>
      <c r="H21" s="198">
        <v>41821</v>
      </c>
      <c r="I21" s="199" t="s">
        <v>773</v>
      </c>
      <c r="J21" s="140" t="s">
        <v>756</v>
      </c>
      <c r="K21" s="140" t="s">
        <v>757</v>
      </c>
    </row>
    <row r="22" spans="3:11" ht="21.75" customHeight="1" x14ac:dyDescent="0.2">
      <c r="C22" s="140" t="s">
        <v>752</v>
      </c>
      <c r="D22" s="140" t="s">
        <v>753</v>
      </c>
      <c r="E22" s="140" t="s">
        <v>754</v>
      </c>
      <c r="F22" s="196" t="s">
        <v>774</v>
      </c>
      <c r="G22" s="197">
        <v>3000000</v>
      </c>
      <c r="H22" s="198">
        <v>41821</v>
      </c>
      <c r="I22" s="140">
        <v>4200201</v>
      </c>
      <c r="J22" s="140" t="s">
        <v>756</v>
      </c>
      <c r="K22" s="140" t="s">
        <v>757</v>
      </c>
    </row>
    <row r="23" spans="3:11" ht="24" customHeight="1" x14ac:dyDescent="0.2">
      <c r="C23" s="140" t="s">
        <v>752</v>
      </c>
      <c r="D23" s="140" t="s">
        <v>753</v>
      </c>
      <c r="E23" s="140" t="s">
        <v>754</v>
      </c>
      <c r="F23" s="196" t="s">
        <v>775</v>
      </c>
      <c r="G23" s="197">
        <v>3000000</v>
      </c>
      <c r="H23" s="198">
        <v>41821</v>
      </c>
      <c r="I23" s="199" t="s">
        <v>773</v>
      </c>
      <c r="J23" s="140" t="s">
        <v>756</v>
      </c>
      <c r="K23" s="140" t="s">
        <v>757</v>
      </c>
    </row>
    <row r="24" spans="3:11" ht="24" customHeight="1" x14ac:dyDescent="0.2">
      <c r="C24" s="140" t="s">
        <v>752</v>
      </c>
      <c r="D24" s="140" t="s">
        <v>753</v>
      </c>
      <c r="E24" s="140" t="s">
        <v>754</v>
      </c>
      <c r="F24" s="196" t="s">
        <v>776</v>
      </c>
      <c r="G24" s="197">
        <v>16000000</v>
      </c>
      <c r="H24" s="198">
        <v>41821</v>
      </c>
      <c r="I24" s="140">
        <v>2020110</v>
      </c>
      <c r="J24" s="140" t="s">
        <v>756</v>
      </c>
      <c r="K24" s="140" t="s">
        <v>757</v>
      </c>
    </row>
    <row r="25" spans="3:11" ht="17.25" customHeight="1" x14ac:dyDescent="0.2">
      <c r="C25" s="140" t="s">
        <v>752</v>
      </c>
      <c r="D25" s="140" t="s">
        <v>753</v>
      </c>
      <c r="E25" s="140" t="s">
        <v>754</v>
      </c>
      <c r="F25" s="196" t="s">
        <v>777</v>
      </c>
      <c r="G25" s="197">
        <v>5316837</v>
      </c>
      <c r="H25" s="198">
        <v>41821</v>
      </c>
      <c r="I25" s="140">
        <v>2020220</v>
      </c>
      <c r="J25" s="140" t="s">
        <v>756</v>
      </c>
      <c r="K25" s="140" t="s">
        <v>757</v>
      </c>
    </row>
    <row r="26" spans="3:11" ht="31.5" customHeight="1" x14ac:dyDescent="0.2">
      <c r="C26" s="140" t="s">
        <v>752</v>
      </c>
      <c r="D26" s="140" t="s">
        <v>753</v>
      </c>
      <c r="E26" s="140" t="s">
        <v>754</v>
      </c>
      <c r="F26" s="196" t="s">
        <v>778</v>
      </c>
      <c r="G26" s="197">
        <v>6000000</v>
      </c>
      <c r="H26" s="198">
        <v>41821</v>
      </c>
      <c r="I26" s="199" t="s">
        <v>779</v>
      </c>
      <c r="J26" s="140" t="s">
        <v>756</v>
      </c>
      <c r="K26" s="140" t="s">
        <v>757</v>
      </c>
    </row>
    <row r="27" spans="3:11" ht="22.5" customHeight="1" x14ac:dyDescent="0.2">
      <c r="C27" s="140" t="s">
        <v>752</v>
      </c>
      <c r="D27" s="140" t="s">
        <v>753</v>
      </c>
      <c r="E27" s="140" t="s">
        <v>754</v>
      </c>
      <c r="F27" s="196" t="s">
        <v>780</v>
      </c>
      <c r="G27" s="197">
        <v>7050000</v>
      </c>
      <c r="H27" s="198">
        <v>41828</v>
      </c>
      <c r="I27" s="140">
        <v>2020124</v>
      </c>
      <c r="J27" s="140" t="s">
        <v>756</v>
      </c>
      <c r="K27" s="140" t="s">
        <v>757</v>
      </c>
    </row>
    <row r="28" spans="3:11" ht="22.5" customHeight="1" x14ac:dyDescent="0.2">
      <c r="C28" s="140" t="s">
        <v>752</v>
      </c>
      <c r="D28" s="140" t="s">
        <v>753</v>
      </c>
      <c r="E28" s="140" t="s">
        <v>754</v>
      </c>
      <c r="F28" s="196" t="s">
        <v>781</v>
      </c>
      <c r="G28" s="197">
        <v>6874586</v>
      </c>
      <c r="H28" s="198">
        <v>41828</v>
      </c>
      <c r="I28" s="140">
        <v>2010110</v>
      </c>
      <c r="J28" s="140" t="s">
        <v>756</v>
      </c>
      <c r="K28" s="140" t="s">
        <v>757</v>
      </c>
    </row>
    <row r="29" spans="3:11" ht="26.25" customHeight="1" x14ac:dyDescent="0.2">
      <c r="C29" s="140" t="s">
        <v>752</v>
      </c>
      <c r="D29" s="140" t="s">
        <v>753</v>
      </c>
      <c r="E29" s="140" t="s">
        <v>754</v>
      </c>
      <c r="F29" s="196" t="s">
        <v>782</v>
      </c>
      <c r="G29" s="197">
        <v>3900000</v>
      </c>
      <c r="H29" s="198">
        <v>41834</v>
      </c>
      <c r="I29" s="140">
        <v>2010123</v>
      </c>
      <c r="J29" s="140" t="s">
        <v>756</v>
      </c>
      <c r="K29" s="140" t="s">
        <v>757</v>
      </c>
    </row>
    <row r="30" spans="3:11" ht="51.75" customHeight="1" x14ac:dyDescent="0.2">
      <c r="C30" s="140" t="s">
        <v>752</v>
      </c>
      <c r="D30" s="140" t="s">
        <v>753</v>
      </c>
      <c r="E30" s="140" t="s">
        <v>754</v>
      </c>
      <c r="F30" s="196" t="s">
        <v>783</v>
      </c>
      <c r="G30" s="197">
        <v>4806170</v>
      </c>
      <c r="H30" s="198">
        <v>41834</v>
      </c>
      <c r="I30" s="140">
        <v>2010123</v>
      </c>
      <c r="J30" s="140" t="s">
        <v>756</v>
      </c>
      <c r="K30" s="140" t="s">
        <v>757</v>
      </c>
    </row>
    <row r="31" spans="3:11" ht="41.25" customHeight="1" x14ac:dyDescent="0.2">
      <c r="C31" s="140" t="s">
        <v>752</v>
      </c>
      <c r="D31" s="140" t="s">
        <v>753</v>
      </c>
      <c r="E31" s="140" t="s">
        <v>754</v>
      </c>
      <c r="F31" s="196" t="s">
        <v>784</v>
      </c>
      <c r="G31" s="197">
        <v>5133300</v>
      </c>
      <c r="H31" s="198">
        <v>41844</v>
      </c>
      <c r="I31" s="140">
        <v>2020124</v>
      </c>
      <c r="J31" s="140" t="s">
        <v>756</v>
      </c>
      <c r="K31" s="140" t="s">
        <v>757</v>
      </c>
    </row>
    <row r="32" spans="3:11" ht="28.5" customHeight="1" x14ac:dyDescent="0.2">
      <c r="C32" s="140" t="s">
        <v>752</v>
      </c>
      <c r="D32" s="140" t="s">
        <v>753</v>
      </c>
      <c r="E32" s="140" t="s">
        <v>754</v>
      </c>
      <c r="F32" s="196" t="s">
        <v>780</v>
      </c>
      <c r="G32" s="197">
        <v>14935000</v>
      </c>
      <c r="H32" s="198">
        <v>41848</v>
      </c>
      <c r="I32" s="140">
        <v>2020124</v>
      </c>
      <c r="J32" s="140" t="s">
        <v>756</v>
      </c>
      <c r="K32" s="140" t="s">
        <v>757</v>
      </c>
    </row>
    <row r="33" spans="3:11" ht="45.75" customHeight="1" x14ac:dyDescent="0.2">
      <c r="C33" s="140" t="s">
        <v>752</v>
      </c>
      <c r="D33" s="140" t="s">
        <v>753</v>
      </c>
      <c r="E33" s="140" t="s">
        <v>754</v>
      </c>
      <c r="F33" s="196" t="s">
        <v>785</v>
      </c>
      <c r="G33" s="197">
        <v>880200</v>
      </c>
      <c r="H33" s="198">
        <v>41851</v>
      </c>
      <c r="I33" s="140">
        <v>2020220</v>
      </c>
      <c r="J33" s="140" t="s">
        <v>756</v>
      </c>
      <c r="K33" s="140" t="s">
        <v>757</v>
      </c>
    </row>
    <row r="34" spans="3:11" hidden="1" x14ac:dyDescent="0.2">
      <c r="C34" s="140" t="s">
        <v>752</v>
      </c>
      <c r="D34" s="140" t="s">
        <v>753</v>
      </c>
      <c r="E34" s="140" t="s">
        <v>754</v>
      </c>
      <c r="F34" s="196" t="s">
        <v>786</v>
      </c>
      <c r="G34" s="197">
        <v>9735001</v>
      </c>
      <c r="H34" s="198">
        <v>41852</v>
      </c>
      <c r="I34" s="140">
        <v>2010110</v>
      </c>
      <c r="J34" s="140" t="s">
        <v>756</v>
      </c>
      <c r="K34" s="140" t="s">
        <v>757</v>
      </c>
    </row>
    <row r="35" spans="3:11" ht="36.75" customHeight="1" x14ac:dyDescent="0.2">
      <c r="C35" s="140" t="s">
        <v>752</v>
      </c>
      <c r="D35" s="140" t="s">
        <v>753</v>
      </c>
      <c r="E35" s="140" t="s">
        <v>754</v>
      </c>
      <c r="F35" s="196" t="s">
        <v>787</v>
      </c>
      <c r="G35" s="197">
        <v>7503049</v>
      </c>
      <c r="H35" s="198">
        <v>41859</v>
      </c>
      <c r="I35" s="140">
        <v>2010210</v>
      </c>
      <c r="J35" s="140" t="s">
        <v>756</v>
      </c>
      <c r="K35" s="140" t="s">
        <v>757</v>
      </c>
    </row>
    <row r="36" spans="3:11" ht="22.5" customHeight="1" x14ac:dyDescent="0.2">
      <c r="C36" s="140" t="s">
        <v>752</v>
      </c>
      <c r="D36" s="140" t="s">
        <v>753</v>
      </c>
      <c r="E36" s="140" t="s">
        <v>754</v>
      </c>
      <c r="F36" s="196" t="s">
        <v>788</v>
      </c>
      <c r="G36" s="197">
        <v>8124000</v>
      </c>
      <c r="H36" s="198">
        <v>41862</v>
      </c>
      <c r="I36" s="140">
        <v>2010122</v>
      </c>
      <c r="J36" s="140" t="s">
        <v>756</v>
      </c>
      <c r="K36" s="140" t="s">
        <v>757</v>
      </c>
    </row>
    <row r="37" spans="3:11" ht="64.5" customHeight="1" x14ac:dyDescent="0.2">
      <c r="C37" s="140" t="s">
        <v>752</v>
      </c>
      <c r="D37" s="140" t="s">
        <v>753</v>
      </c>
      <c r="E37" s="140" t="s">
        <v>754</v>
      </c>
      <c r="F37" s="196" t="s">
        <v>789</v>
      </c>
      <c r="G37" s="197">
        <v>7000000</v>
      </c>
      <c r="H37" s="198">
        <v>41865</v>
      </c>
      <c r="I37" s="140">
        <v>2010125</v>
      </c>
      <c r="J37" s="140" t="s">
        <v>756</v>
      </c>
      <c r="K37" s="140" t="s">
        <v>757</v>
      </c>
    </row>
    <row r="38" spans="3:11" ht="26.25" customHeight="1" x14ac:dyDescent="0.2">
      <c r="C38" s="140" t="s">
        <v>752</v>
      </c>
      <c r="D38" s="140" t="s">
        <v>753</v>
      </c>
      <c r="E38" s="140" t="s">
        <v>754</v>
      </c>
      <c r="F38" s="196" t="s">
        <v>790</v>
      </c>
      <c r="G38" s="197">
        <v>27340200</v>
      </c>
      <c r="H38" s="198">
        <v>41866</v>
      </c>
      <c r="I38" s="140">
        <v>2010110</v>
      </c>
      <c r="J38" s="140" t="s">
        <v>756</v>
      </c>
      <c r="K38" s="140" t="s">
        <v>757</v>
      </c>
    </row>
    <row r="39" spans="3:11" ht="27" customHeight="1" x14ac:dyDescent="0.2">
      <c r="C39" s="140" t="s">
        <v>752</v>
      </c>
      <c r="D39" s="140" t="s">
        <v>753</v>
      </c>
      <c r="E39" s="140" t="s">
        <v>754</v>
      </c>
      <c r="F39" s="196" t="s">
        <v>791</v>
      </c>
      <c r="G39" s="197">
        <v>4659000</v>
      </c>
      <c r="H39" s="198">
        <v>41883</v>
      </c>
      <c r="I39" s="140">
        <v>2020220</v>
      </c>
      <c r="J39" s="140" t="s">
        <v>756</v>
      </c>
      <c r="K39" s="140" t="s">
        <v>757</v>
      </c>
    </row>
    <row r="40" spans="3:11" ht="27" customHeight="1" x14ac:dyDescent="0.2">
      <c r="C40" s="140" t="s">
        <v>752</v>
      </c>
      <c r="D40" s="140" t="s">
        <v>753</v>
      </c>
      <c r="E40" s="140" t="s">
        <v>754</v>
      </c>
      <c r="F40" s="196" t="s">
        <v>792</v>
      </c>
      <c r="G40" s="197">
        <v>5183200</v>
      </c>
      <c r="H40" s="198">
        <v>41883</v>
      </c>
      <c r="I40" s="140">
        <v>2020122</v>
      </c>
      <c r="J40" s="140" t="s">
        <v>756</v>
      </c>
      <c r="K40" s="140" t="s">
        <v>757</v>
      </c>
    </row>
    <row r="41" spans="3:11" ht="26.25" customHeight="1" x14ac:dyDescent="0.2">
      <c r="C41" s="140" t="s">
        <v>752</v>
      </c>
      <c r="D41" s="140" t="s">
        <v>753</v>
      </c>
      <c r="E41" s="140" t="s">
        <v>754</v>
      </c>
      <c r="F41" s="196" t="s">
        <v>793</v>
      </c>
      <c r="G41" s="197">
        <v>960000</v>
      </c>
      <c r="H41" s="198">
        <v>41883</v>
      </c>
      <c r="I41" s="140">
        <v>2020220</v>
      </c>
      <c r="J41" s="140" t="s">
        <v>756</v>
      </c>
      <c r="K41" s="140" t="s">
        <v>757</v>
      </c>
    </row>
    <row r="42" spans="3:11" ht="25.5" customHeight="1" x14ac:dyDescent="0.2">
      <c r="C42" s="140" t="s">
        <v>752</v>
      </c>
      <c r="D42" s="140" t="s">
        <v>753</v>
      </c>
      <c r="E42" s="140" t="s">
        <v>754</v>
      </c>
      <c r="F42" s="196" t="s">
        <v>788</v>
      </c>
      <c r="G42" s="197">
        <v>8968500</v>
      </c>
      <c r="H42" s="198">
        <v>41883</v>
      </c>
      <c r="I42" s="140">
        <v>2010122</v>
      </c>
      <c r="J42" s="140" t="s">
        <v>756</v>
      </c>
      <c r="K42" s="140" t="s">
        <v>757</v>
      </c>
    </row>
    <row r="43" spans="3:11" ht="32.25" customHeight="1" x14ac:dyDescent="0.2">
      <c r="C43" s="140" t="s">
        <v>752</v>
      </c>
      <c r="D43" s="140" t="s">
        <v>753</v>
      </c>
      <c r="E43" s="140" t="s">
        <v>754</v>
      </c>
      <c r="F43" s="196" t="s">
        <v>794</v>
      </c>
      <c r="G43" s="197">
        <v>6066800</v>
      </c>
      <c r="H43" s="198">
        <v>41919</v>
      </c>
      <c r="I43" s="140">
        <v>2020122</v>
      </c>
      <c r="J43" s="140" t="s">
        <v>756</v>
      </c>
      <c r="K43" s="140" t="s">
        <v>757</v>
      </c>
    </row>
    <row r="44" spans="3:11" ht="31.5" customHeight="1" x14ac:dyDescent="0.2">
      <c r="C44" s="140" t="s">
        <v>752</v>
      </c>
      <c r="D44" s="140" t="s">
        <v>753</v>
      </c>
      <c r="E44" s="140" t="s">
        <v>754</v>
      </c>
      <c r="F44" s="196" t="s">
        <v>780</v>
      </c>
      <c r="G44" s="197">
        <v>20000000</v>
      </c>
      <c r="H44" s="198">
        <v>41928</v>
      </c>
      <c r="I44" s="140">
        <v>2020122</v>
      </c>
      <c r="J44" s="140" t="s">
        <v>756</v>
      </c>
      <c r="K44" s="140" t="s">
        <v>757</v>
      </c>
    </row>
    <row r="45" spans="3:11" ht="26.25" customHeight="1" x14ac:dyDescent="0.2">
      <c r="C45" s="140" t="s">
        <v>752</v>
      </c>
      <c r="D45" s="140" t="s">
        <v>753</v>
      </c>
      <c r="E45" s="140" t="s">
        <v>754</v>
      </c>
      <c r="F45" s="196" t="s">
        <v>795</v>
      </c>
      <c r="G45" s="197">
        <v>1952480</v>
      </c>
      <c r="H45" s="198">
        <v>41928</v>
      </c>
      <c r="I45" s="140">
        <v>2010110</v>
      </c>
      <c r="J45" s="140" t="s">
        <v>756</v>
      </c>
      <c r="K45" s="140" t="s">
        <v>757</v>
      </c>
    </row>
    <row r="46" spans="3:11" ht="22.5" customHeight="1" x14ac:dyDescent="0.2">
      <c r="C46" s="140" t="s">
        <v>752</v>
      </c>
      <c r="D46" s="140" t="s">
        <v>753</v>
      </c>
      <c r="E46" s="140" t="s">
        <v>754</v>
      </c>
      <c r="F46" s="196" t="s">
        <v>796</v>
      </c>
      <c r="G46" s="197">
        <v>32480000</v>
      </c>
      <c r="H46" s="198">
        <v>41927</v>
      </c>
      <c r="I46" s="140">
        <v>8002003</v>
      </c>
      <c r="J46" s="140" t="s">
        <v>756</v>
      </c>
      <c r="K46" s="140" t="s">
        <v>757</v>
      </c>
    </row>
    <row r="47" spans="3:11" ht="27.75" customHeight="1" x14ac:dyDescent="0.2">
      <c r="C47" s="140" t="s">
        <v>752</v>
      </c>
      <c r="D47" s="140" t="s">
        <v>753</v>
      </c>
      <c r="E47" s="140" t="s">
        <v>754</v>
      </c>
      <c r="F47" s="196" t="s">
        <v>797</v>
      </c>
      <c r="G47" s="197">
        <v>8038040</v>
      </c>
      <c r="H47" s="198">
        <v>41928</v>
      </c>
      <c r="I47" s="140">
        <v>4200105</v>
      </c>
      <c r="J47" s="140" t="s">
        <v>756</v>
      </c>
      <c r="K47" s="140" t="s">
        <v>757</v>
      </c>
    </row>
    <row r="48" spans="3:11" ht="25.5" customHeight="1" x14ac:dyDescent="0.2">
      <c r="C48" s="140" t="s">
        <v>752</v>
      </c>
      <c r="D48" s="140" t="s">
        <v>753</v>
      </c>
      <c r="E48" s="140" t="s">
        <v>754</v>
      </c>
      <c r="F48" s="196" t="s">
        <v>798</v>
      </c>
      <c r="G48" s="197">
        <v>4940000</v>
      </c>
      <c r="H48" s="198">
        <v>41928</v>
      </c>
      <c r="I48" s="200" t="s">
        <v>799</v>
      </c>
      <c r="J48" s="140" t="s">
        <v>756</v>
      </c>
      <c r="K48" s="140" t="s">
        <v>757</v>
      </c>
    </row>
    <row r="49" spans="3:11" ht="36" customHeight="1" x14ac:dyDescent="0.2">
      <c r="C49" s="140" t="s">
        <v>752</v>
      </c>
      <c r="D49" s="140" t="s">
        <v>753</v>
      </c>
      <c r="E49" s="140" t="s">
        <v>754</v>
      </c>
      <c r="F49" s="196" t="s">
        <v>800</v>
      </c>
      <c r="G49" s="197">
        <v>44999690</v>
      </c>
      <c r="H49" s="198">
        <v>41929</v>
      </c>
      <c r="I49" s="201" t="s">
        <v>801</v>
      </c>
      <c r="J49" s="140" t="s">
        <v>756</v>
      </c>
      <c r="K49" s="140" t="s">
        <v>757</v>
      </c>
    </row>
    <row r="50" spans="3:11" ht="24.75" customHeight="1" x14ac:dyDescent="0.2">
      <c r="C50" s="140" t="s">
        <v>752</v>
      </c>
      <c r="D50" s="140" t="s">
        <v>753</v>
      </c>
      <c r="E50" s="140" t="s">
        <v>754</v>
      </c>
      <c r="F50" s="196" t="s">
        <v>802</v>
      </c>
      <c r="G50" s="197">
        <v>23747150</v>
      </c>
      <c r="H50" s="198">
        <v>41969</v>
      </c>
      <c r="I50" s="200" t="s">
        <v>799</v>
      </c>
      <c r="J50" s="140" t="s">
        <v>756</v>
      </c>
      <c r="K50" s="140" t="s">
        <v>757</v>
      </c>
    </row>
    <row r="51" spans="3:11" ht="21" customHeight="1" x14ac:dyDescent="0.2">
      <c r="C51" s="140" t="s">
        <v>752</v>
      </c>
      <c r="D51" s="140" t="s">
        <v>753</v>
      </c>
      <c r="E51" s="140" t="s">
        <v>754</v>
      </c>
      <c r="F51" s="196" t="s">
        <v>803</v>
      </c>
      <c r="G51" s="197">
        <v>20800000</v>
      </c>
      <c r="H51" s="198">
        <v>41969</v>
      </c>
      <c r="I51" s="201" t="s">
        <v>804</v>
      </c>
      <c r="J51" s="140" t="s">
        <v>756</v>
      </c>
      <c r="K51" s="140" t="s">
        <v>757</v>
      </c>
    </row>
    <row r="52" spans="3:11" ht="21.75" customHeight="1" x14ac:dyDescent="0.2">
      <c r="C52" s="140" t="s">
        <v>752</v>
      </c>
      <c r="D52" s="140" t="s">
        <v>753</v>
      </c>
      <c r="E52" s="140" t="s">
        <v>754</v>
      </c>
      <c r="F52" s="196" t="s">
        <v>805</v>
      </c>
      <c r="G52" s="197">
        <v>6222676</v>
      </c>
      <c r="H52" s="198">
        <v>41974</v>
      </c>
      <c r="I52" s="140">
        <v>4200105</v>
      </c>
      <c r="J52" s="140" t="s">
        <v>756</v>
      </c>
      <c r="K52" s="140" t="s">
        <v>757</v>
      </c>
    </row>
    <row r="53" spans="3:11" ht="18.75" customHeight="1" x14ac:dyDescent="0.2">
      <c r="C53" s="140" t="s">
        <v>752</v>
      </c>
      <c r="D53" s="140" t="s">
        <v>753</v>
      </c>
      <c r="E53" s="140" t="s">
        <v>754</v>
      </c>
      <c r="F53" s="196" t="s">
        <v>806</v>
      </c>
      <c r="G53" s="197">
        <v>2000000</v>
      </c>
      <c r="H53" s="198">
        <v>41978</v>
      </c>
      <c r="I53" s="140">
        <v>2010110</v>
      </c>
      <c r="J53" s="140" t="s">
        <v>756</v>
      </c>
      <c r="K53" s="140" t="s">
        <v>757</v>
      </c>
    </row>
    <row r="54" spans="3:11" ht="27" customHeight="1" x14ac:dyDescent="0.2">
      <c r="C54" s="140" t="s">
        <v>752</v>
      </c>
      <c r="D54" s="140" t="s">
        <v>753</v>
      </c>
      <c r="E54" s="140" t="s">
        <v>754</v>
      </c>
      <c r="F54" s="196" t="s">
        <v>807</v>
      </c>
      <c r="G54" s="197">
        <v>20000000</v>
      </c>
      <c r="H54" s="198">
        <v>41988</v>
      </c>
      <c r="I54" s="140">
        <v>2010210</v>
      </c>
      <c r="J54" s="140" t="s">
        <v>756</v>
      </c>
      <c r="K54" s="140" t="s">
        <v>757</v>
      </c>
    </row>
    <row r="55" spans="3:11" ht="60" customHeight="1" x14ac:dyDescent="0.2">
      <c r="C55" s="140" t="s">
        <v>752</v>
      </c>
      <c r="D55" s="140" t="s">
        <v>753</v>
      </c>
      <c r="E55" s="140" t="s">
        <v>754</v>
      </c>
      <c r="F55" s="196" t="s">
        <v>808</v>
      </c>
      <c r="G55" s="197">
        <v>2141090</v>
      </c>
      <c r="H55" s="198">
        <v>41992</v>
      </c>
      <c r="I55" s="140">
        <v>4200105</v>
      </c>
      <c r="J55" s="140" t="s">
        <v>756</v>
      </c>
      <c r="K55" s="140" t="s">
        <v>757</v>
      </c>
    </row>
    <row r="56" spans="3:11" ht="48" customHeight="1" x14ac:dyDescent="0.2">
      <c r="C56" s="140" t="s">
        <v>752</v>
      </c>
      <c r="D56" s="140" t="s">
        <v>753</v>
      </c>
      <c r="E56" s="140" t="s">
        <v>754</v>
      </c>
      <c r="F56" s="196" t="s">
        <v>809</v>
      </c>
      <c r="G56" s="197">
        <v>1600060</v>
      </c>
      <c r="H56" s="198">
        <v>41992</v>
      </c>
      <c r="I56" s="140">
        <v>4200105</v>
      </c>
      <c r="J56" s="140" t="s">
        <v>756</v>
      </c>
      <c r="K56" s="140" t="s">
        <v>757</v>
      </c>
    </row>
    <row r="57" spans="3:11" ht="56.25" customHeight="1" x14ac:dyDescent="0.2">
      <c r="C57" s="140" t="s">
        <v>752</v>
      </c>
      <c r="D57" s="140" t="s">
        <v>753</v>
      </c>
      <c r="E57" s="140" t="s">
        <v>754</v>
      </c>
      <c r="F57" s="196" t="s">
        <v>810</v>
      </c>
      <c r="G57" s="197">
        <v>4290000</v>
      </c>
      <c r="H57" s="198">
        <v>41992</v>
      </c>
      <c r="I57" s="140">
        <v>2020220</v>
      </c>
      <c r="J57" s="140" t="s">
        <v>756</v>
      </c>
      <c r="K57" s="140" t="s">
        <v>757</v>
      </c>
    </row>
    <row r="59" spans="3:11" x14ac:dyDescent="0.2">
      <c r="G59" s="202">
        <f>SUM(G7:G58)</f>
        <v>549160907</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compra de bienes px restacion d</vt:lpstr>
      <vt:lpstr>medicamentos sp2015</vt:lpstr>
      <vt:lpstr>ALIMENTACION</vt:lpstr>
      <vt:lpstr>ASISTENCIAL</vt:lpstr>
      <vt:lpstr>CONSOLIDADO PRESUPUESTO PLAN DE</vt:lpstr>
      <vt:lpstr>MANTENIMIENTO</vt:lpstr>
      <vt:lpstr>MAntenimiento servicios</vt:lpstr>
      <vt:lpstr>PERSONAL ASISTENCIAL 2016</vt:lpstr>
      <vt:lpstr>Hoja1</vt:lpstr>
      <vt:lpstr>ELEMNTOS Y EQUIPOS</vt:lpstr>
      <vt:lpstr>SERVICIOS ADMINISTRATIVO</vt:lpstr>
      <vt:lpstr>ELEMNTOS Y EQUIPOS (2)</vt:lpstr>
      <vt:lpstr>Hoja2</vt:lpstr>
    </vt:vector>
  </TitlesOfParts>
  <Company>Secretaria Distrital de Salud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ALMACEN</dc:creator>
  <cp:lastModifiedBy>ALMACEN</cp:lastModifiedBy>
  <cp:lastPrinted>2017-03-21T16:33:29Z</cp:lastPrinted>
  <dcterms:created xsi:type="dcterms:W3CDTF">2007-08-10T20:05:26Z</dcterms:created>
  <dcterms:modified xsi:type="dcterms:W3CDTF">2017-03-28T21:03:02Z</dcterms:modified>
</cp:coreProperties>
</file>